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48" windowWidth="15228" windowHeight="8796" activeTab="3"/>
  </bookViews>
  <sheets>
    <sheet name="Analysis Summary" sheetId="7" r:id="rId1"/>
    <sheet name="Elemental Estimate" sheetId="5" r:id="rId2"/>
    <sheet name="Analysis Details" sheetId="4" r:id="rId3"/>
    <sheet name="Component Cost Breakdown" sheetId="1" r:id="rId4"/>
    <sheet name="Measurements" sheetId="11" r:id="rId5"/>
  </sheets>
  <externalReferences>
    <externalReference r:id="rId6"/>
    <externalReference r:id="rId7"/>
  </externalReferences>
  <definedNames>
    <definedName name="_xlnm.Print_Area" localSheetId="3">'Component Cost Breakdown'!$A$1:$L$93</definedName>
    <definedName name="_xlnm.Print_Area" localSheetId="1">'Elemental Estimate'!$B$1:$I$93</definedName>
    <definedName name="_xlnm.Print_Area" localSheetId="4">Measurements!$A$1:$I$1099</definedName>
  </definedNames>
  <calcPr calcId="114210"/>
</workbook>
</file>

<file path=xl/calcChain.xml><?xml version="1.0" encoding="utf-8"?>
<calcChain xmlns="http://schemas.openxmlformats.org/spreadsheetml/2006/main">
  <c r="F12" i="4"/>
  <c r="G12"/>
  <c r="H12"/>
  <c r="F14"/>
  <c r="G14"/>
  <c r="H14"/>
  <c r="F16"/>
  <c r="G16"/>
  <c r="H16"/>
  <c r="F18"/>
  <c r="G18"/>
  <c r="H18"/>
  <c r="F20"/>
  <c r="G20"/>
  <c r="H20"/>
  <c r="F22"/>
  <c r="G22"/>
  <c r="H22"/>
  <c r="F24"/>
  <c r="G24"/>
  <c r="H24"/>
  <c r="F26"/>
  <c r="G26"/>
  <c r="H26"/>
  <c r="F28"/>
  <c r="G28"/>
  <c r="H28"/>
  <c r="H10"/>
  <c r="D11" i="5"/>
  <c r="G37" i="4"/>
  <c r="F37"/>
  <c r="H37"/>
  <c r="F39"/>
  <c r="G39"/>
  <c r="H39"/>
  <c r="H35"/>
  <c r="D12" i="5"/>
  <c r="G49" i="4"/>
  <c r="F49"/>
  <c r="H49"/>
  <c r="G51"/>
  <c r="F51"/>
  <c r="H51"/>
  <c r="G53"/>
  <c r="F53"/>
  <c r="H53"/>
  <c r="G55"/>
  <c r="F55"/>
  <c r="H55"/>
  <c r="G57"/>
  <c r="F57"/>
  <c r="H57"/>
  <c r="H47"/>
  <c r="D13" i="5"/>
  <c r="G62" i="4"/>
  <c r="F62"/>
  <c r="H62"/>
  <c r="H60"/>
  <c r="D14" i="5"/>
  <c r="G67" i="4"/>
  <c r="F67"/>
  <c r="H67"/>
  <c r="G69"/>
  <c r="F69"/>
  <c r="H69"/>
  <c r="G71"/>
  <c r="F71"/>
  <c r="H71"/>
  <c r="G73"/>
  <c r="F73"/>
  <c r="H73"/>
  <c r="G75"/>
  <c r="F75"/>
  <c r="H75"/>
  <c r="G77"/>
  <c r="F77"/>
  <c r="H77"/>
  <c r="G79"/>
  <c r="F79"/>
  <c r="H79"/>
  <c r="G81"/>
  <c r="F81"/>
  <c r="H81"/>
  <c r="G83"/>
  <c r="F83"/>
  <c r="H83"/>
  <c r="G85"/>
  <c r="F85"/>
  <c r="H85"/>
  <c r="H65"/>
  <c r="D15" i="5"/>
  <c r="G94" i="4"/>
  <c r="F94"/>
  <c r="H94"/>
  <c r="G96"/>
  <c r="F96"/>
  <c r="H96"/>
  <c r="G98"/>
  <c r="F98"/>
  <c r="H98"/>
  <c r="G100"/>
  <c r="F100"/>
  <c r="H100"/>
  <c r="G102"/>
  <c r="F102"/>
  <c r="H102"/>
  <c r="G104"/>
  <c r="F104"/>
  <c r="H104"/>
  <c r="G106"/>
  <c r="F106"/>
  <c r="H106"/>
  <c r="G108"/>
  <c r="F108"/>
  <c r="H108"/>
  <c r="G110"/>
  <c r="F110"/>
  <c r="H110"/>
  <c r="H92"/>
  <c r="D16" i="5"/>
  <c r="G119" i="4"/>
  <c r="F119"/>
  <c r="H119"/>
  <c r="G121"/>
  <c r="F121"/>
  <c r="H121"/>
  <c r="G123"/>
  <c r="F123"/>
  <c r="H123"/>
  <c r="H117"/>
  <c r="D17" i="5"/>
  <c r="G131" i="4"/>
  <c r="F131"/>
  <c r="H131"/>
  <c r="G132"/>
  <c r="F132"/>
  <c r="H132"/>
  <c r="H129"/>
  <c r="D18" i="5"/>
  <c r="G140" i="4"/>
  <c r="F140"/>
  <c r="H140"/>
  <c r="G142"/>
  <c r="F142"/>
  <c r="H142"/>
  <c r="G144"/>
  <c r="F144"/>
  <c r="H144"/>
  <c r="F147"/>
  <c r="G147"/>
  <c r="H147"/>
  <c r="G149"/>
  <c r="F149"/>
  <c r="H149"/>
  <c r="H138"/>
  <c r="D19" i="5"/>
  <c r="G158" i="4"/>
  <c r="F158"/>
  <c r="H158"/>
  <c r="F160"/>
  <c r="G160"/>
  <c r="H160"/>
  <c r="F162"/>
  <c r="G162"/>
  <c r="H162"/>
  <c r="H156"/>
  <c r="D20" i="5"/>
  <c r="G174" i="4"/>
  <c r="F174"/>
  <c r="H174"/>
  <c r="G176"/>
  <c r="F176"/>
  <c r="H176"/>
  <c r="H169"/>
  <c r="D21" i="5"/>
  <c r="G185" i="4"/>
  <c r="F185"/>
  <c r="H185"/>
  <c r="G187"/>
  <c r="F187"/>
  <c r="H187"/>
  <c r="G189"/>
  <c r="F189"/>
  <c r="H189"/>
  <c r="H183"/>
  <c r="D22" i="5"/>
  <c r="G198" i="4"/>
  <c r="F198"/>
  <c r="H198"/>
  <c r="G200"/>
  <c r="H200"/>
  <c r="H196"/>
  <c r="D23" i="5"/>
  <c r="G209" i="4"/>
  <c r="F209"/>
  <c r="H209"/>
  <c r="G211"/>
  <c r="F211"/>
  <c r="H211"/>
  <c r="G213"/>
  <c r="F213"/>
  <c r="H213"/>
  <c r="G215"/>
  <c r="F215"/>
  <c r="H215"/>
  <c r="G217"/>
  <c r="F217"/>
  <c r="H217"/>
  <c r="G219"/>
  <c r="F219"/>
  <c r="H219"/>
  <c r="G221"/>
  <c r="F221"/>
  <c r="H221"/>
  <c r="G223"/>
  <c r="F223"/>
  <c r="H223"/>
  <c r="G225"/>
  <c r="F225"/>
  <c r="H225"/>
  <c r="G227"/>
  <c r="F227"/>
  <c r="H227"/>
  <c r="G229"/>
  <c r="F229"/>
  <c r="H229"/>
  <c r="G231"/>
  <c r="F231"/>
  <c r="H231"/>
  <c r="G233"/>
  <c r="F233"/>
  <c r="H233"/>
  <c r="H207"/>
  <c r="D24" i="5"/>
  <c r="G240" i="4"/>
  <c r="F240"/>
  <c r="H240"/>
  <c r="G242"/>
  <c r="F242"/>
  <c r="H242"/>
  <c r="H238"/>
  <c r="D25" i="5"/>
  <c r="G250" i="4"/>
  <c r="F250"/>
  <c r="H250"/>
  <c r="H248"/>
  <c r="D26" i="5"/>
  <c r="D9"/>
  <c r="F18" i="7"/>
  <c r="G259" i="4"/>
  <c r="F259"/>
  <c r="H259"/>
  <c r="G261"/>
  <c r="F261"/>
  <c r="H261"/>
  <c r="H257"/>
  <c r="D30" i="5"/>
  <c r="G269" i="4"/>
  <c r="F269"/>
  <c r="H269"/>
  <c r="G271"/>
  <c r="F271"/>
  <c r="H271"/>
  <c r="H267"/>
  <c r="D31" i="5"/>
  <c r="G299" i="4"/>
  <c r="H299"/>
  <c r="G301"/>
  <c r="F301"/>
  <c r="H301"/>
  <c r="H297"/>
  <c r="D32" i="5"/>
  <c r="F309" i="4"/>
  <c r="H309"/>
  <c r="F311"/>
  <c r="H311"/>
  <c r="H307"/>
  <c r="D33" i="5"/>
  <c r="D28"/>
  <c r="F19" i="7"/>
  <c r="G320" i="4"/>
  <c r="F320"/>
  <c r="H320"/>
  <c r="G322"/>
  <c r="F322"/>
  <c r="H322"/>
  <c r="G324"/>
  <c r="F324"/>
  <c r="H324"/>
  <c r="H318"/>
  <c r="D49" i="5"/>
  <c r="G329" i="4"/>
  <c r="F329"/>
  <c r="H329"/>
  <c r="G331"/>
  <c r="F331"/>
  <c r="H331"/>
  <c r="H326"/>
  <c r="D50" i="5"/>
  <c r="G340" i="4"/>
  <c r="F340"/>
  <c r="H340"/>
  <c r="G342"/>
  <c r="F342"/>
  <c r="H342"/>
  <c r="H338"/>
  <c r="D51" i="5"/>
  <c r="G347" i="4"/>
  <c r="F347"/>
  <c r="H347"/>
  <c r="G349"/>
  <c r="F349"/>
  <c r="H349"/>
  <c r="H345"/>
  <c r="D52" i="5"/>
  <c r="F353" i="4"/>
  <c r="G353"/>
  <c r="H353"/>
  <c r="F355"/>
  <c r="G355"/>
  <c r="H355"/>
  <c r="H351"/>
  <c r="D53" i="5"/>
  <c r="G361" i="4"/>
  <c r="F361"/>
  <c r="H361"/>
  <c r="G363"/>
  <c r="F363"/>
  <c r="H363"/>
  <c r="G365"/>
  <c r="F365"/>
  <c r="H365"/>
  <c r="G367"/>
  <c r="F367"/>
  <c r="H367"/>
  <c r="H359"/>
  <c r="D54" i="5"/>
  <c r="G372" i="4"/>
  <c r="F372"/>
  <c r="H372"/>
  <c r="H370"/>
  <c r="D55" i="5"/>
  <c r="F377" i="4"/>
  <c r="G377"/>
  <c r="H377"/>
  <c r="F379"/>
  <c r="G379"/>
  <c r="H379"/>
  <c r="H375"/>
  <c r="D56" i="5"/>
  <c r="G383" i="4"/>
  <c r="F385"/>
  <c r="F383"/>
  <c r="H383"/>
  <c r="D57" i="5"/>
  <c r="G390" i="4"/>
  <c r="F390"/>
  <c r="H390"/>
  <c r="G392"/>
  <c r="F392"/>
  <c r="H392"/>
  <c r="G394"/>
  <c r="F394"/>
  <c r="H394"/>
  <c r="H388"/>
  <c r="D58" i="5"/>
  <c r="G400" i="4"/>
  <c r="F400"/>
  <c r="H400"/>
  <c r="G402"/>
  <c r="F402"/>
  <c r="H402"/>
  <c r="G404"/>
  <c r="F404"/>
  <c r="H404"/>
  <c r="H398"/>
  <c r="D59" i="5"/>
  <c r="G409" i="4"/>
  <c r="F409"/>
  <c r="H409"/>
  <c r="H407"/>
  <c r="D60" i="5"/>
  <c r="G413" i="4"/>
  <c r="F413"/>
  <c r="H413"/>
  <c r="H411"/>
  <c r="D61" i="5"/>
  <c r="D47"/>
  <c r="F20" i="7"/>
  <c r="D65" i="5"/>
  <c r="F21" i="7"/>
  <c r="D69" i="5"/>
  <c r="F23" i="7"/>
  <c r="F25"/>
  <c r="D71" i="5"/>
  <c r="D75"/>
  <c r="F27" i="7"/>
  <c r="D76" i="5"/>
  <c r="F28" i="7"/>
  <c r="F29"/>
  <c r="D73" i="5"/>
  <c r="D78"/>
  <c r="F30" i="7"/>
  <c r="F33"/>
  <c r="J351" i="4"/>
  <c r="K175" i="1"/>
  <c r="K98"/>
  <c r="H904"/>
  <c r="K904"/>
  <c r="K902"/>
  <c r="I1035" i="11"/>
  <c r="G241"/>
  <c r="G240"/>
  <c r="E53" i="5"/>
  <c r="E32"/>
  <c r="E33"/>
  <c r="E26"/>
  <c r="E23"/>
  <c r="E22"/>
  <c r="F375" i="4"/>
  <c r="E56" i="5"/>
  <c r="F333" i="4"/>
  <c r="J345"/>
  <c r="J338"/>
  <c r="F338"/>
  <c r="E51" i="5"/>
  <c r="G335" i="4"/>
  <c r="H335"/>
  <c r="G333"/>
  <c r="J326"/>
  <c r="F326"/>
  <c r="E50" i="5"/>
  <c r="J318" i="4"/>
  <c r="F318"/>
  <c r="E49" i="5"/>
  <c r="J196" i="4"/>
  <c r="H847" i="1"/>
  <c r="K847"/>
  <c r="K845"/>
  <c r="H843"/>
  <c r="K843"/>
  <c r="K841"/>
  <c r="H839"/>
  <c r="K839"/>
  <c r="K837"/>
  <c r="H835"/>
  <c r="K835"/>
  <c r="K833"/>
  <c r="H824"/>
  <c r="H823"/>
  <c r="K823"/>
  <c r="H820"/>
  <c r="K820"/>
  <c r="H819"/>
  <c r="K819"/>
  <c r="H818"/>
  <c r="K818"/>
  <c r="H808"/>
  <c r="K808"/>
  <c r="K806"/>
  <c r="H804"/>
  <c r="K804"/>
  <c r="K802"/>
  <c r="H794"/>
  <c r="K794"/>
  <c r="H793"/>
  <c r="K793"/>
  <c r="H792"/>
  <c r="K792"/>
  <c r="H788"/>
  <c r="K788"/>
  <c r="H787"/>
  <c r="K787"/>
  <c r="H786"/>
  <c r="K786"/>
  <c r="H776"/>
  <c r="K776"/>
  <c r="H775"/>
  <c r="K775"/>
  <c r="H774"/>
  <c r="K774"/>
  <c r="H773"/>
  <c r="K773"/>
  <c r="H772"/>
  <c r="K772"/>
  <c r="H771"/>
  <c r="K771"/>
  <c r="F770"/>
  <c r="E770"/>
  <c r="H769"/>
  <c r="K769"/>
  <c r="H768"/>
  <c r="K768"/>
  <c r="H764"/>
  <c r="K764"/>
  <c r="H763"/>
  <c r="K763"/>
  <c r="H762"/>
  <c r="K762"/>
  <c r="H761"/>
  <c r="K761"/>
  <c r="H760"/>
  <c r="K760"/>
  <c r="H759"/>
  <c r="K759"/>
  <c r="F758"/>
  <c r="E758"/>
  <c r="H758"/>
  <c r="K758"/>
  <c r="H757"/>
  <c r="K757"/>
  <c r="H756"/>
  <c r="K756"/>
  <c r="K754"/>
  <c r="H752"/>
  <c r="K752"/>
  <c r="H751"/>
  <c r="K751"/>
  <c r="H750"/>
  <c r="K750"/>
  <c r="H749"/>
  <c r="K749"/>
  <c r="H748"/>
  <c r="K748"/>
  <c r="H747"/>
  <c r="K747"/>
  <c r="F746"/>
  <c r="E746"/>
  <c r="H745"/>
  <c r="K745"/>
  <c r="H744"/>
  <c r="K744"/>
  <c r="H740"/>
  <c r="K740"/>
  <c r="H739"/>
  <c r="K739"/>
  <c r="H738"/>
  <c r="K738"/>
  <c r="H737"/>
  <c r="K737"/>
  <c r="H736"/>
  <c r="K736"/>
  <c r="H735"/>
  <c r="K735"/>
  <c r="F734"/>
  <c r="E734"/>
  <c r="H734"/>
  <c r="K734"/>
  <c r="H733"/>
  <c r="K733"/>
  <c r="H732"/>
  <c r="K732"/>
  <c r="H728"/>
  <c r="K728"/>
  <c r="H727"/>
  <c r="K727"/>
  <c r="H726"/>
  <c r="K726"/>
  <c r="H725"/>
  <c r="K725"/>
  <c r="H724"/>
  <c r="K724"/>
  <c r="H723"/>
  <c r="K723"/>
  <c r="F722"/>
  <c r="E722"/>
  <c r="H722"/>
  <c r="K722"/>
  <c r="H721"/>
  <c r="K721"/>
  <c r="H720"/>
  <c r="K720"/>
  <c r="H716"/>
  <c r="K716"/>
  <c r="H715"/>
  <c r="K715"/>
  <c r="H714"/>
  <c r="K714"/>
  <c r="H710"/>
  <c r="K710"/>
  <c r="H709"/>
  <c r="K709"/>
  <c r="H708"/>
  <c r="K708"/>
  <c r="K706"/>
  <c r="H704"/>
  <c r="K704"/>
  <c r="H703"/>
  <c r="K703"/>
  <c r="H702"/>
  <c r="K702"/>
  <c r="H698"/>
  <c r="K698"/>
  <c r="H697"/>
  <c r="K697"/>
  <c r="H696"/>
  <c r="K696"/>
  <c r="K694"/>
  <c r="H685"/>
  <c r="K685"/>
  <c r="H684"/>
  <c r="K684"/>
  <c r="H683"/>
  <c r="K683"/>
  <c r="H682"/>
  <c r="K682"/>
  <c r="H681"/>
  <c r="K681"/>
  <c r="H680"/>
  <c r="K680"/>
  <c r="H679"/>
  <c r="K679"/>
  <c r="H678"/>
  <c r="K678"/>
  <c r="F677"/>
  <c r="E677"/>
  <c r="H676"/>
  <c r="K676"/>
  <c r="H675"/>
  <c r="K675"/>
  <c r="H671"/>
  <c r="K671"/>
  <c r="K669"/>
  <c r="H666"/>
  <c r="K666"/>
  <c r="H665"/>
  <c r="K665"/>
  <c r="H664"/>
  <c r="K664"/>
  <c r="I467"/>
  <c r="K467"/>
  <c r="K465"/>
  <c r="H467"/>
  <c r="K463"/>
  <c r="K461"/>
  <c r="H452"/>
  <c r="K452"/>
  <c r="H451"/>
  <c r="K451"/>
  <c r="H450"/>
  <c r="K450"/>
  <c r="H449"/>
  <c r="K449"/>
  <c r="H448"/>
  <c r="K448"/>
  <c r="H444"/>
  <c r="K444"/>
  <c r="H443"/>
  <c r="K443"/>
  <c r="H442"/>
  <c r="K442"/>
  <c r="H441"/>
  <c r="K441"/>
  <c r="H440"/>
  <c r="K440"/>
  <c r="H439"/>
  <c r="K439"/>
  <c r="K435"/>
  <c r="K433"/>
  <c r="I954" i="11"/>
  <c r="I952"/>
  <c r="F345" i="4"/>
  <c r="E52" i="5"/>
  <c r="I949" i="11"/>
  <c r="G948"/>
  <c r="I947"/>
  <c r="I946"/>
  <c r="G945"/>
  <c r="I944"/>
  <c r="I943"/>
  <c r="G941"/>
  <c r="D940"/>
  <c r="G940"/>
  <c r="I937"/>
  <c r="G935"/>
  <c r="G933"/>
  <c r="G931"/>
  <c r="G929"/>
  <c r="G927"/>
  <c r="G925"/>
  <c r="I923"/>
  <c r="I914"/>
  <c r="G913"/>
  <c r="G912"/>
  <c r="G911"/>
  <c r="G910"/>
  <c r="I907"/>
  <c r="G900"/>
  <c r="I899"/>
  <c r="I898"/>
  <c r="G897"/>
  <c r="I896"/>
  <c r="I895"/>
  <c r="G894"/>
  <c r="I893"/>
  <c r="I892"/>
  <c r="G889"/>
  <c r="I886"/>
  <c r="G541"/>
  <c r="I540"/>
  <c r="G536"/>
  <c r="I535"/>
  <c r="I530"/>
  <c r="G529"/>
  <c r="I528"/>
  <c r="I527"/>
  <c r="G526"/>
  <c r="I525"/>
  <c r="I524"/>
  <c r="G523"/>
  <c r="I522"/>
  <c r="I518"/>
  <c r="K871" i="1"/>
  <c r="K870"/>
  <c r="K868"/>
  <c r="K867"/>
  <c r="H916"/>
  <c r="K947"/>
  <c r="K945"/>
  <c r="K936"/>
  <c r="K934"/>
  <c r="J407" i="4"/>
  <c r="H498" i="1"/>
  <c r="K498"/>
  <c r="J238" i="4"/>
  <c r="K351" i="1"/>
  <c r="J129" i="4"/>
  <c r="K329" i="1"/>
  <c r="K326"/>
  <c r="K281"/>
  <c r="K279"/>
  <c r="F257" i="4"/>
  <c r="E30" i="5"/>
  <c r="H233" i="1"/>
  <c r="K233"/>
  <c r="H232"/>
  <c r="K232"/>
  <c r="H231"/>
  <c r="K231"/>
  <c r="H230"/>
  <c r="K230"/>
  <c r="H229"/>
  <c r="K229"/>
  <c r="H228"/>
  <c r="K228"/>
  <c r="H227"/>
  <c r="K227"/>
  <c r="K766"/>
  <c r="H770"/>
  <c r="K770"/>
  <c r="K816"/>
  <c r="G56" i="5"/>
  <c r="K700" i="1"/>
  <c r="H333" i="4"/>
  <c r="K662" i="1"/>
  <c r="K712"/>
  <c r="H746"/>
  <c r="K746"/>
  <c r="K742"/>
  <c r="K790"/>
  <c r="I824"/>
  <c r="K824"/>
  <c r="K821"/>
  <c r="H677"/>
  <c r="K677"/>
  <c r="K673"/>
  <c r="K784"/>
  <c r="K718"/>
  <c r="K730"/>
  <c r="K437"/>
  <c r="K446"/>
  <c r="I534" i="11"/>
  <c r="I539"/>
  <c r="G375" i="4"/>
  <c r="G345"/>
  <c r="G52" i="5"/>
  <c r="G196" i="4"/>
  <c r="G23" i="5"/>
  <c r="G338" i="4"/>
  <c r="K207" i="1"/>
  <c r="K206"/>
  <c r="K263"/>
  <c r="H262"/>
  <c r="K262"/>
  <c r="K261"/>
  <c r="H328"/>
  <c r="K328"/>
  <c r="H327"/>
  <c r="K327"/>
  <c r="K324"/>
  <c r="G329" i="11"/>
  <c r="I328"/>
  <c r="I327"/>
  <c r="G215"/>
  <c r="G212"/>
  <c r="G185"/>
  <c r="G184"/>
  <c r="G189"/>
  <c r="G190"/>
  <c r="G188"/>
  <c r="G165"/>
  <c r="G183"/>
  <c r="H204" i="1"/>
  <c r="H203"/>
  <c r="K203"/>
  <c r="G207" i="11"/>
  <c r="G206"/>
  <c r="G182"/>
  <c r="G181"/>
  <c r="G180"/>
  <c r="G179"/>
  <c r="G178"/>
  <c r="G177"/>
  <c r="G176"/>
  <c r="G175"/>
  <c r="G174"/>
  <c r="G171"/>
  <c r="G170"/>
  <c r="G167"/>
  <c r="G166"/>
  <c r="G164"/>
  <c r="G163"/>
  <c r="G162"/>
  <c r="G161"/>
  <c r="G158"/>
  <c r="G159"/>
  <c r="G160"/>
  <c r="G157"/>
  <c r="G156"/>
  <c r="G235"/>
  <c r="I234"/>
  <c r="I230"/>
  <c r="K274" i="1"/>
  <c r="H273"/>
  <c r="K273"/>
  <c r="H272"/>
  <c r="K272"/>
  <c r="G244" i="11"/>
  <c r="I243"/>
  <c r="H593" i="1"/>
  <c r="H589"/>
  <c r="K589"/>
  <c r="H563"/>
  <c r="K563"/>
  <c r="K561"/>
  <c r="H553"/>
  <c r="K553"/>
  <c r="K551"/>
  <c r="H550"/>
  <c r="K550"/>
  <c r="K548"/>
  <c r="H540"/>
  <c r="K540"/>
  <c r="K538"/>
  <c r="H536"/>
  <c r="K536"/>
  <c r="K534"/>
  <c r="H532"/>
  <c r="K532"/>
  <c r="K530"/>
  <c r="H528"/>
  <c r="K528"/>
  <c r="K526"/>
  <c r="H524"/>
  <c r="K524"/>
  <c r="K522"/>
  <c r="H520"/>
  <c r="H519"/>
  <c r="K519"/>
  <c r="H515"/>
  <c r="H514"/>
  <c r="K514"/>
  <c r="H510"/>
  <c r="H509"/>
  <c r="K509"/>
  <c r="H505"/>
  <c r="H504"/>
  <c r="K504"/>
  <c r="H503"/>
  <c r="K503"/>
  <c r="H502"/>
  <c r="K502"/>
  <c r="H501"/>
  <c r="K501"/>
  <c r="H497"/>
  <c r="H496"/>
  <c r="K496"/>
  <c r="H495"/>
  <c r="K495"/>
  <c r="H494"/>
  <c r="K494"/>
  <c r="H493"/>
  <c r="K493"/>
  <c r="H489"/>
  <c r="H488"/>
  <c r="K488"/>
  <c r="H487"/>
  <c r="K487"/>
  <c r="H486"/>
  <c r="K486"/>
  <c r="H482"/>
  <c r="H481"/>
  <c r="K481"/>
  <c r="H480"/>
  <c r="K480"/>
  <c r="H479"/>
  <c r="K479"/>
  <c r="H478"/>
  <c r="K478"/>
  <c r="H350"/>
  <c r="K350"/>
  <c r="K349"/>
  <c r="H348"/>
  <c r="K348"/>
  <c r="H339"/>
  <c r="K339"/>
  <c r="H338"/>
  <c r="K338"/>
  <c r="H337"/>
  <c r="K337"/>
  <c r="H336"/>
  <c r="K336"/>
  <c r="G335"/>
  <c r="H335"/>
  <c r="K335"/>
  <c r="H334"/>
  <c r="K334"/>
  <c r="H333"/>
  <c r="K333"/>
  <c r="H332"/>
  <c r="K332"/>
  <c r="H323"/>
  <c r="K322"/>
  <c r="I323"/>
  <c r="K323"/>
  <c r="K320"/>
  <c r="H322"/>
  <c r="H319"/>
  <c r="K318"/>
  <c r="I319"/>
  <c r="K319"/>
  <c r="K316"/>
  <c r="H318"/>
  <c r="H307"/>
  <c r="K307"/>
  <c r="K305"/>
  <c r="H303"/>
  <c r="K303"/>
  <c r="K301"/>
  <c r="H299"/>
  <c r="K299"/>
  <c r="H298"/>
  <c r="K298"/>
  <c r="H294"/>
  <c r="K294"/>
  <c r="H293"/>
  <c r="K293"/>
  <c r="H289"/>
  <c r="K289"/>
  <c r="K287"/>
  <c r="H285"/>
  <c r="K285"/>
  <c r="K283"/>
  <c r="H277"/>
  <c r="K277"/>
  <c r="K275"/>
  <c r="H360"/>
  <c r="K360"/>
  <c r="H361"/>
  <c r="K361"/>
  <c r="G773" i="11"/>
  <c r="I772"/>
  <c r="I771"/>
  <c r="I769"/>
  <c r="I768"/>
  <c r="G760"/>
  <c r="G763"/>
  <c r="I762"/>
  <c r="I761"/>
  <c r="H660"/>
  <c r="I659"/>
  <c r="I651"/>
  <c r="I627"/>
  <c r="I626"/>
  <c r="I623"/>
  <c r="I622"/>
  <c r="G594"/>
  <c r="I593"/>
  <c r="I592"/>
  <c r="G591"/>
  <c r="G590"/>
  <c r="G589"/>
  <c r="G582"/>
  <c r="G581"/>
  <c r="G580"/>
  <c r="G579"/>
  <c r="G572"/>
  <c r="G571"/>
  <c r="G570"/>
  <c r="G569"/>
  <c r="G566"/>
  <c r="I565"/>
  <c r="G564"/>
  <c r="I563"/>
  <c r="G562"/>
  <c r="I561"/>
  <c r="G560"/>
  <c r="I559"/>
  <c r="G557"/>
  <c r="I556"/>
  <c r="G555"/>
  <c r="I554"/>
  <c r="G553"/>
  <c r="I552"/>
  <c r="G551"/>
  <c r="I550"/>
  <c r="I347"/>
  <c r="I346"/>
  <c r="D343"/>
  <c r="G343"/>
  <c r="G340"/>
  <c r="G333"/>
  <c r="I332"/>
  <c r="I331"/>
  <c r="G321"/>
  <c r="G320"/>
  <c r="G318"/>
  <c r="G317"/>
  <c r="G316"/>
  <c r="G315"/>
  <c r="G314"/>
  <c r="G313"/>
  <c r="G312"/>
  <c r="G311"/>
  <c r="G310"/>
  <c r="G309"/>
  <c r="G308"/>
  <c r="G307"/>
  <c r="G306"/>
  <c r="G305"/>
  <c r="G304"/>
  <c r="G300"/>
  <c r="G284"/>
  <c r="I283"/>
  <c r="G281"/>
  <c r="G279"/>
  <c r="G278"/>
  <c r="E276"/>
  <c r="G276"/>
  <c r="E275"/>
  <c r="G275"/>
  <c r="G272"/>
  <c r="I271"/>
  <c r="G269"/>
  <c r="I268"/>
  <c r="D262"/>
  <c r="G262"/>
  <c r="G261"/>
  <c r="D254"/>
  <c r="G254"/>
  <c r="G253"/>
  <c r="D249"/>
  <c r="G249"/>
  <c r="G248"/>
  <c r="H169" i="1"/>
  <c r="K168"/>
  <c r="K169"/>
  <c r="K167"/>
  <c r="K146"/>
  <c r="K147"/>
  <c r="K148"/>
  <c r="K145"/>
  <c r="H143"/>
  <c r="K143"/>
  <c r="H138"/>
  <c r="K138"/>
  <c r="H139"/>
  <c r="K139"/>
  <c r="H140"/>
  <c r="K140"/>
  <c r="H142"/>
  <c r="K142"/>
  <c r="H141"/>
  <c r="K141"/>
  <c r="H162"/>
  <c r="K162"/>
  <c r="H163"/>
  <c r="K163"/>
  <c r="H164"/>
  <c r="K164"/>
  <c r="H165"/>
  <c r="K165"/>
  <c r="H161"/>
  <c r="K161"/>
  <c r="K156"/>
  <c r="K157"/>
  <c r="K158"/>
  <c r="H174"/>
  <c r="K174"/>
  <c r="H173"/>
  <c r="K173"/>
  <c r="H176"/>
  <c r="K176"/>
  <c r="E14" i="5"/>
  <c r="H185" i="1"/>
  <c r="K185"/>
  <c r="H186"/>
  <c r="K186"/>
  <c r="H189"/>
  <c r="K189"/>
  <c r="H188"/>
  <c r="K188"/>
  <c r="H187"/>
  <c r="K187"/>
  <c r="K256"/>
  <c r="H257"/>
  <c r="K257"/>
  <c r="K916"/>
  <c r="H920"/>
  <c r="K920"/>
  <c r="H919"/>
  <c r="K919"/>
  <c r="G1074" i="11"/>
  <c r="G1052"/>
  <c r="G1051"/>
  <c r="G1048"/>
  <c r="K120" i="1"/>
  <c r="H171"/>
  <c r="K171"/>
  <c r="H170"/>
  <c r="K170"/>
  <c r="K155"/>
  <c r="K154"/>
  <c r="H153"/>
  <c r="K153"/>
  <c r="H152"/>
  <c r="K152"/>
  <c r="H151"/>
  <c r="K151"/>
  <c r="H150"/>
  <c r="K150"/>
  <c r="G120" i="11"/>
  <c r="I118"/>
  <c r="G116"/>
  <c r="I114"/>
  <c r="G143"/>
  <c r="I141"/>
  <c r="K122" i="1"/>
  <c r="K121"/>
  <c r="E127"/>
  <c r="H129"/>
  <c r="K129"/>
  <c r="K119"/>
  <c r="H117"/>
  <c r="K117"/>
  <c r="K116"/>
  <c r="F116"/>
  <c r="E116"/>
  <c r="H84"/>
  <c r="K84"/>
  <c r="H83"/>
  <c r="K83"/>
  <c r="H71"/>
  <c r="K71"/>
  <c r="H72"/>
  <c r="K72"/>
  <c r="H60"/>
  <c r="K60"/>
  <c r="H59"/>
  <c r="K59"/>
  <c r="H47"/>
  <c r="K47"/>
  <c r="H48"/>
  <c r="K48"/>
  <c r="H34"/>
  <c r="K34"/>
  <c r="H35"/>
  <c r="K35"/>
  <c r="H22"/>
  <c r="K22"/>
  <c r="G108" i="11"/>
  <c r="I106"/>
  <c r="H91" i="1"/>
  <c r="K91"/>
  <c r="G51" i="5"/>
  <c r="G49"/>
  <c r="G318" i="4"/>
  <c r="I169" i="11"/>
  <c r="I173"/>
  <c r="I187"/>
  <c r="I196" i="4"/>
  <c r="G326"/>
  <c r="G50" i="5"/>
  <c r="I183" i="4"/>
  <c r="G183"/>
  <c r="G22" i="5"/>
  <c r="K346" i="1"/>
  <c r="I646" i="11"/>
  <c r="G26" i="5"/>
  <c r="G767" i="11"/>
  <c r="I764"/>
  <c r="F267" i="4"/>
  <c r="E31" i="5"/>
  <c r="F238" i="4"/>
  <c r="E25" i="5"/>
  <c r="J248" i="4"/>
  <c r="C547" i="11"/>
  <c r="G547"/>
  <c r="C548"/>
  <c r="G548"/>
  <c r="C546"/>
  <c r="G546"/>
  <c r="K260" i="1"/>
  <c r="K204"/>
  <c r="K201"/>
  <c r="I168" i="11"/>
  <c r="K271" i="1"/>
  <c r="I593"/>
  <c r="K593"/>
  <c r="K591"/>
  <c r="K587"/>
  <c r="K330"/>
  <c r="I489"/>
  <c r="I497"/>
  <c r="K497"/>
  <c r="K491"/>
  <c r="I510"/>
  <c r="K510"/>
  <c r="K507"/>
  <c r="I515"/>
  <c r="K515"/>
  <c r="K512"/>
  <c r="I520"/>
  <c r="K520"/>
  <c r="K517"/>
  <c r="I482"/>
  <c r="I505"/>
  <c r="K505"/>
  <c r="K499"/>
  <c r="K482"/>
  <c r="K476"/>
  <c r="K489"/>
  <c r="K484"/>
  <c r="K291"/>
  <c r="K296"/>
  <c r="K144"/>
  <c r="K149"/>
  <c r="K166"/>
  <c r="K172"/>
  <c r="K358"/>
  <c r="K255"/>
  <c r="I568" i="11"/>
  <c r="I567"/>
  <c r="I588"/>
  <c r="I587"/>
  <c r="G612"/>
  <c r="I609"/>
  <c r="I549"/>
  <c r="I319"/>
  <c r="I301"/>
  <c r="I558"/>
  <c r="I578"/>
  <c r="I577"/>
  <c r="I759"/>
  <c r="I758"/>
  <c r="G755"/>
  <c r="I752"/>
  <c r="C545"/>
  <c r="G545"/>
  <c r="I303"/>
  <c r="I342"/>
  <c r="I343"/>
  <c r="I274"/>
  <c r="I247"/>
  <c r="I252"/>
  <c r="I251"/>
  <c r="I260"/>
  <c r="I1050"/>
  <c r="I1049"/>
  <c r="K137" i="1"/>
  <c r="K160"/>
  <c r="K184"/>
  <c r="K917"/>
  <c r="G104" i="11"/>
  <c r="I102"/>
  <c r="G112"/>
  <c r="I110"/>
  <c r="G385" i="4"/>
  <c r="G1026" i="11"/>
  <c r="I1025"/>
  <c r="H884" i="1"/>
  <c r="K884"/>
  <c r="H882"/>
  <c r="K882"/>
  <c r="I970" i="11"/>
  <c r="D961"/>
  <c r="G961"/>
  <c r="D965"/>
  <c r="G965"/>
  <c r="I964"/>
  <c r="I963"/>
  <c r="H632" i="1"/>
  <c r="K632"/>
  <c r="H631"/>
  <c r="H630"/>
  <c r="H648"/>
  <c r="K648"/>
  <c r="H647"/>
  <c r="H652"/>
  <c r="K652"/>
  <c r="K650"/>
  <c r="K647"/>
  <c r="I871" i="11"/>
  <c r="I866"/>
  <c r="I869"/>
  <c r="K630" i="1"/>
  <c r="K631"/>
  <c r="H636"/>
  <c r="I847" i="11"/>
  <c r="I844"/>
  <c r="H615" i="1"/>
  <c r="K615"/>
  <c r="K613"/>
  <c r="G286" i="4"/>
  <c r="H611" i="1"/>
  <c r="K611"/>
  <c r="K609"/>
  <c r="G284" i="4"/>
  <c r="H607" i="1"/>
  <c r="K607"/>
  <c r="K605"/>
  <c r="G282" i="4"/>
  <c r="H603" i="1"/>
  <c r="K603"/>
  <c r="K601"/>
  <c r="G280" i="4"/>
  <c r="I795" i="11"/>
  <c r="F288" i="4"/>
  <c r="I789" i="11"/>
  <c r="F286" i="4"/>
  <c r="I786" i="11"/>
  <c r="F284" i="4"/>
  <c r="I775" i="11"/>
  <c r="I783"/>
  <c r="F282" i="4"/>
  <c r="I780" i="11"/>
  <c r="F280" i="4"/>
  <c r="I792" i="11"/>
  <c r="H414" i="1"/>
  <c r="K414"/>
  <c r="H413"/>
  <c r="K413"/>
  <c r="G516" i="11"/>
  <c r="G517"/>
  <c r="G515"/>
  <c r="G514"/>
  <c r="G513"/>
  <c r="G506"/>
  <c r="I505"/>
  <c r="I504"/>
  <c r="G499"/>
  <c r="I498"/>
  <c r="H396" i="1"/>
  <c r="K396"/>
  <c r="G465" i="11"/>
  <c r="H465"/>
  <c r="G464"/>
  <c r="H464"/>
  <c r="G460"/>
  <c r="G459"/>
  <c r="G457"/>
  <c r="H457"/>
  <c r="G456"/>
  <c r="H456"/>
  <c r="G455"/>
  <c r="H455"/>
  <c r="G453"/>
  <c r="G452"/>
  <c r="G451"/>
  <c r="G450"/>
  <c r="G449"/>
  <c r="G448"/>
  <c r="G486"/>
  <c r="G485"/>
  <c r="G484"/>
  <c r="G483"/>
  <c r="G482"/>
  <c r="G481"/>
  <c r="G480"/>
  <c r="G479"/>
  <c r="G478"/>
  <c r="G477"/>
  <c r="G476"/>
  <c r="G475"/>
  <c r="G474"/>
  <c r="G473"/>
  <c r="G472"/>
  <c r="G471"/>
  <c r="G470"/>
  <c r="G469"/>
  <c r="G468"/>
  <c r="G442"/>
  <c r="H442"/>
  <c r="G441"/>
  <c r="G440"/>
  <c r="G438"/>
  <c r="G439"/>
  <c r="G437"/>
  <c r="G436"/>
  <c r="G435"/>
  <c r="G434"/>
  <c r="G433"/>
  <c r="G432"/>
  <c r="G430"/>
  <c r="G428"/>
  <c r="H428"/>
  <c r="G429"/>
  <c r="H429"/>
  <c r="G431"/>
  <c r="G427"/>
  <c r="H427"/>
  <c r="G425"/>
  <c r="G424"/>
  <c r="G423"/>
  <c r="G422"/>
  <c r="G421"/>
  <c r="G420"/>
  <c r="G419"/>
  <c r="G418"/>
  <c r="G417"/>
  <c r="G416"/>
  <c r="G415"/>
  <c r="G414"/>
  <c r="G412"/>
  <c r="G413"/>
  <c r="G411"/>
  <c r="G410"/>
  <c r="G408"/>
  <c r="G407"/>
  <c r="G406"/>
  <c r="G404"/>
  <c r="G405"/>
  <c r="G403"/>
  <c r="G402"/>
  <c r="G401"/>
  <c r="G400"/>
  <c r="G399"/>
  <c r="G398"/>
  <c r="G397"/>
  <c r="G396"/>
  <c r="G393"/>
  <c r="G394"/>
  <c r="G395"/>
  <c r="G392"/>
  <c r="H392"/>
  <c r="G390"/>
  <c r="G391"/>
  <c r="H375" i="1"/>
  <c r="K375"/>
  <c r="H374"/>
  <c r="K374"/>
  <c r="K372"/>
  <c r="H370"/>
  <c r="K370"/>
  <c r="K368"/>
  <c r="G385" i="11"/>
  <c r="G377"/>
  <c r="I376"/>
  <c r="G374"/>
  <c r="G371"/>
  <c r="G370"/>
  <c r="G369"/>
  <c r="G368"/>
  <c r="G367"/>
  <c r="G366"/>
  <c r="G380"/>
  <c r="I379"/>
  <c r="G359"/>
  <c r="G360"/>
  <c r="G361"/>
  <c r="G362"/>
  <c r="G375"/>
  <c r="G373"/>
  <c r="H128" i="1"/>
  <c r="K128"/>
  <c r="F127"/>
  <c r="H127"/>
  <c r="K127"/>
  <c r="H126"/>
  <c r="K126"/>
  <c r="H125"/>
  <c r="K125"/>
  <c r="H93"/>
  <c r="H82"/>
  <c r="K82"/>
  <c r="E81"/>
  <c r="F79"/>
  <c r="F81"/>
  <c r="G78"/>
  <c r="F78"/>
  <c r="F80"/>
  <c r="H80"/>
  <c r="K80"/>
  <c r="E78"/>
  <c r="E79"/>
  <c r="D78"/>
  <c r="F77"/>
  <c r="H77"/>
  <c r="K77"/>
  <c r="H76"/>
  <c r="K76"/>
  <c r="H75"/>
  <c r="K75"/>
  <c r="H74"/>
  <c r="K74"/>
  <c r="H70"/>
  <c r="K70"/>
  <c r="E69"/>
  <c r="F67"/>
  <c r="F69"/>
  <c r="G66"/>
  <c r="F66"/>
  <c r="F68"/>
  <c r="H68"/>
  <c r="K68"/>
  <c r="E66"/>
  <c r="E67"/>
  <c r="D66"/>
  <c r="F65"/>
  <c r="H65"/>
  <c r="K65"/>
  <c r="H64"/>
  <c r="K64"/>
  <c r="H63"/>
  <c r="K63"/>
  <c r="H62"/>
  <c r="K62"/>
  <c r="H58"/>
  <c r="K58"/>
  <c r="E57"/>
  <c r="F55"/>
  <c r="F57"/>
  <c r="G54"/>
  <c r="F54"/>
  <c r="F56"/>
  <c r="H56"/>
  <c r="K56"/>
  <c r="E54"/>
  <c r="E55"/>
  <c r="D54"/>
  <c r="F53"/>
  <c r="H53"/>
  <c r="K53"/>
  <c r="H52"/>
  <c r="K52"/>
  <c r="H51"/>
  <c r="K51"/>
  <c r="H50"/>
  <c r="K50"/>
  <c r="H38"/>
  <c r="K38"/>
  <c r="H46"/>
  <c r="K46"/>
  <c r="E45"/>
  <c r="F43"/>
  <c r="F45"/>
  <c r="G42"/>
  <c r="F42"/>
  <c r="F44"/>
  <c r="H44"/>
  <c r="K44"/>
  <c r="E42"/>
  <c r="E43"/>
  <c r="D42"/>
  <c r="F41"/>
  <c r="H41"/>
  <c r="K41"/>
  <c r="H40"/>
  <c r="K40"/>
  <c r="H39"/>
  <c r="K39"/>
  <c r="G73" i="11"/>
  <c r="G74"/>
  <c r="G72"/>
  <c r="G70"/>
  <c r="G71"/>
  <c r="G54"/>
  <c r="G51"/>
  <c r="I49"/>
  <c r="I48"/>
  <c r="G33"/>
  <c r="I31"/>
  <c r="G47"/>
  <c r="I45"/>
  <c r="G40"/>
  <c r="G41"/>
  <c r="G42"/>
  <c r="G43"/>
  <c r="G44"/>
  <c r="G39"/>
  <c r="G29"/>
  <c r="G25"/>
  <c r="G11"/>
  <c r="G9"/>
  <c r="G87"/>
  <c r="G10"/>
  <c r="H926" i="1"/>
  <c r="H915"/>
  <c r="K915"/>
  <c r="H573"/>
  <c r="K573"/>
  <c r="H400"/>
  <c r="K400"/>
  <c r="H401"/>
  <c r="K401"/>
  <c r="H402"/>
  <c r="K402"/>
  <c r="H390"/>
  <c r="K390"/>
  <c r="H391"/>
  <c r="K391"/>
  <c r="H392"/>
  <c r="K392"/>
  <c r="H378"/>
  <c r="K378"/>
  <c r="H379"/>
  <c r="K379"/>
  <c r="H366"/>
  <c r="K366"/>
  <c r="H217"/>
  <c r="K217"/>
  <c r="H218"/>
  <c r="K218"/>
  <c r="H219"/>
  <c r="K219"/>
  <c r="H220"/>
  <c r="K220"/>
  <c r="H221"/>
  <c r="K221"/>
  <c r="H222"/>
  <c r="K222"/>
  <c r="H211"/>
  <c r="K211"/>
  <c r="H212"/>
  <c r="K212"/>
  <c r="H100"/>
  <c r="K100"/>
  <c r="H223"/>
  <c r="H111"/>
  <c r="K111"/>
  <c r="H112"/>
  <c r="K112"/>
  <c r="H113"/>
  <c r="K113"/>
  <c r="H114"/>
  <c r="K114"/>
  <c r="E115"/>
  <c r="F115"/>
  <c r="H118"/>
  <c r="K118"/>
  <c r="H87"/>
  <c r="K87"/>
  <c r="H88"/>
  <c r="K88"/>
  <c r="H89"/>
  <c r="K89"/>
  <c r="E90"/>
  <c r="F90"/>
  <c r="G90"/>
  <c r="H92"/>
  <c r="K92"/>
  <c r="H25"/>
  <c r="K25"/>
  <c r="H26"/>
  <c r="K26"/>
  <c r="H27"/>
  <c r="K27"/>
  <c r="F28"/>
  <c r="H28"/>
  <c r="K28"/>
  <c r="D29"/>
  <c r="E29"/>
  <c r="E30"/>
  <c r="F29"/>
  <c r="F31"/>
  <c r="H31"/>
  <c r="K31"/>
  <c r="G29"/>
  <c r="F30"/>
  <c r="F32"/>
  <c r="E32"/>
  <c r="H33"/>
  <c r="K33"/>
  <c r="H213"/>
  <c r="H198"/>
  <c r="K198"/>
  <c r="H199"/>
  <c r="K199"/>
  <c r="E20"/>
  <c r="F18"/>
  <c r="F20"/>
  <c r="F17"/>
  <c r="F19"/>
  <c r="H19"/>
  <c r="K19"/>
  <c r="G17"/>
  <c r="F16"/>
  <c r="H16"/>
  <c r="K16"/>
  <c r="H925"/>
  <c r="K925"/>
  <c r="H914"/>
  <c r="K914"/>
  <c r="K912"/>
  <c r="H900"/>
  <c r="K900"/>
  <c r="K898"/>
  <c r="H896"/>
  <c r="K896"/>
  <c r="K894"/>
  <c r="H859"/>
  <c r="K859"/>
  <c r="K857"/>
  <c r="H577"/>
  <c r="H424"/>
  <c r="K424"/>
  <c r="H423"/>
  <c r="K423"/>
  <c r="H419"/>
  <c r="K419"/>
  <c r="H418"/>
  <c r="K418"/>
  <c r="H365"/>
  <c r="K365"/>
  <c r="D251"/>
  <c r="H251"/>
  <c r="K251"/>
  <c r="H250"/>
  <c r="K250"/>
  <c r="H249"/>
  <c r="K249"/>
  <c r="E248"/>
  <c r="G248"/>
  <c r="E247"/>
  <c r="H247"/>
  <c r="K247"/>
  <c r="H246"/>
  <c r="K246"/>
  <c r="H242"/>
  <c r="K242"/>
  <c r="H241"/>
  <c r="K241"/>
  <c r="H240"/>
  <c r="K240"/>
  <c r="G239"/>
  <c r="H239"/>
  <c r="K239"/>
  <c r="E238"/>
  <c r="H238"/>
  <c r="K238"/>
  <c r="H237"/>
  <c r="K237"/>
  <c r="H96"/>
  <c r="K96"/>
  <c r="K94"/>
  <c r="H21"/>
  <c r="K21"/>
  <c r="H14"/>
  <c r="K14"/>
  <c r="H15"/>
  <c r="K15"/>
  <c r="E17"/>
  <c r="E18"/>
  <c r="D17"/>
  <c r="H13"/>
  <c r="K13"/>
  <c r="G1055" i="11"/>
  <c r="I1054"/>
  <c r="G1047"/>
  <c r="I1046"/>
  <c r="G1044"/>
  <c r="I1041"/>
  <c r="F398" i="4"/>
  <c r="E59" i="5"/>
  <c r="G1037" i="11"/>
  <c r="I1036"/>
  <c r="G1034"/>
  <c r="G1031"/>
  <c r="I1028"/>
  <c r="I1007"/>
  <c r="F370" i="4"/>
  <c r="E55" i="5"/>
  <c r="G1005" i="11"/>
  <c r="I1002"/>
  <c r="G995"/>
  <c r="I994"/>
  <c r="I993"/>
  <c r="G989"/>
  <c r="I988"/>
  <c r="G986"/>
  <c r="I985"/>
  <c r="G983"/>
  <c r="I982"/>
  <c r="I981"/>
  <c r="G980"/>
  <c r="G979"/>
  <c r="G978"/>
  <c r="G977"/>
  <c r="I502"/>
  <c r="I501"/>
  <c r="G384"/>
  <c r="G364"/>
  <c r="G365"/>
  <c r="G358"/>
  <c r="G225"/>
  <c r="G228"/>
  <c r="I227"/>
  <c r="I224"/>
  <c r="G211"/>
  <c r="G213"/>
  <c r="G214"/>
  <c r="G217"/>
  <c r="I216"/>
  <c r="G22"/>
  <c r="G23"/>
  <c r="G24"/>
  <c r="G26"/>
  <c r="G27"/>
  <c r="G28"/>
  <c r="G30"/>
  <c r="G62"/>
  <c r="I61"/>
  <c r="I1094"/>
  <c r="I1088"/>
  <c r="I1082"/>
  <c r="I1076"/>
  <c r="I1070"/>
  <c r="I1058"/>
  <c r="I1015"/>
  <c r="I996"/>
  <c r="I901"/>
  <c r="I879"/>
  <c r="I873"/>
  <c r="I862"/>
  <c r="I856"/>
  <c r="I850"/>
  <c r="I840"/>
  <c r="I834"/>
  <c r="I828"/>
  <c r="I822"/>
  <c r="I816"/>
  <c r="I810"/>
  <c r="I804"/>
  <c r="I798"/>
  <c r="I731"/>
  <c r="I724"/>
  <c r="I492"/>
  <c r="I96"/>
  <c r="G8"/>
  <c r="I1064"/>
  <c r="I745"/>
  <c r="I738"/>
  <c r="I717"/>
  <c r="I686"/>
  <c r="I671"/>
  <c r="G69"/>
  <c r="I237"/>
  <c r="K115" i="1"/>
  <c r="K619"/>
  <c r="K617"/>
  <c r="G288" i="4"/>
  <c r="H385"/>
  <c r="E57" i="5"/>
  <c r="G25"/>
  <c r="I1024" i="11"/>
  <c r="I1021"/>
  <c r="G31" i="5"/>
  <c r="G411" i="4"/>
  <c r="G238"/>
  <c r="I238"/>
  <c r="F407"/>
  <c r="E60" i="5"/>
  <c r="I340" i="11"/>
  <c r="I337"/>
  <c r="F129" i="4"/>
  <c r="E18" i="5"/>
  <c r="I248" i="4"/>
  <c r="G248"/>
  <c r="I302" i="11"/>
  <c r="F92" i="4"/>
  <c r="E16" i="5"/>
  <c r="I273" i="11"/>
  <c r="I210"/>
  <c r="I223"/>
  <c r="K926" i="1"/>
  <c r="K923"/>
  <c r="H32"/>
  <c r="K32"/>
  <c r="H67"/>
  <c r="K67"/>
  <c r="H18"/>
  <c r="K18"/>
  <c r="K421"/>
  <c r="K388"/>
  <c r="H54"/>
  <c r="K54"/>
  <c r="H57"/>
  <c r="K57"/>
  <c r="H66"/>
  <c r="K66"/>
  <c r="H78"/>
  <c r="K78"/>
  <c r="H81"/>
  <c r="K81"/>
  <c r="K645"/>
  <c r="H69"/>
  <c r="K69"/>
  <c r="H55"/>
  <c r="K55"/>
  <c r="K411"/>
  <c r="G172" i="4"/>
  <c r="K196" i="1"/>
  <c r="H43"/>
  <c r="K43"/>
  <c r="H390" i="11"/>
  <c r="H478"/>
  <c r="I1006"/>
  <c r="I60"/>
  <c r="I958"/>
  <c r="I383"/>
  <c r="I382"/>
  <c r="I974"/>
  <c r="F359" i="4"/>
  <c r="E54" i="5"/>
  <c r="H430" i="11"/>
  <c r="H485"/>
  <c r="H448"/>
  <c r="H450"/>
  <c r="I300"/>
  <c r="I297"/>
  <c r="F117" i="4"/>
  <c r="E17" i="5"/>
  <c r="H435" i="11"/>
  <c r="H459"/>
  <c r="I463"/>
  <c r="I987"/>
  <c r="I984"/>
  <c r="I357"/>
  <c r="H401"/>
  <c r="H410"/>
  <c r="H412"/>
  <c r="H422"/>
  <c r="I512"/>
  <c r="H288" i="4"/>
  <c r="H284"/>
  <c r="H286"/>
  <c r="H433" i="11"/>
  <c r="E13" i="5"/>
  <c r="F47" i="4"/>
  <c r="K376" i="1"/>
  <c r="K123"/>
  <c r="K394"/>
  <c r="K109"/>
  <c r="I363" i="11"/>
  <c r="I542"/>
  <c r="F207" i="4"/>
  <c r="F388"/>
  <c r="E58" i="5"/>
  <c r="H440" i="11"/>
  <c r="H468"/>
  <c r="I267"/>
  <c r="I1053"/>
  <c r="I259"/>
  <c r="I282"/>
  <c r="I1045"/>
  <c r="I497"/>
  <c r="F172" i="4"/>
  <c r="F169"/>
  <c r="E21" i="5"/>
  <c r="H282" i="4"/>
  <c r="H280"/>
  <c r="H393" i="11"/>
  <c r="H480"/>
  <c r="I153"/>
  <c r="F65" i="4"/>
  <c r="E15" i="5"/>
  <c r="I1033" i="11"/>
  <c r="I1032"/>
  <c r="I67"/>
  <c r="I372"/>
  <c r="H20" i="1"/>
  <c r="K20"/>
  <c r="K416"/>
  <c r="H79"/>
  <c r="K79"/>
  <c r="H17"/>
  <c r="K17"/>
  <c r="I213"/>
  <c r="K213"/>
  <c r="K209"/>
  <c r="K363"/>
  <c r="K398"/>
  <c r="K571"/>
  <c r="K577"/>
  <c r="K575"/>
  <c r="K223"/>
  <c r="K215"/>
  <c r="H248"/>
  <c r="K248"/>
  <c r="K244"/>
  <c r="H90"/>
  <c r="K90"/>
  <c r="K85"/>
  <c r="I246" i="11"/>
  <c r="K235" i="1"/>
  <c r="I88" i="11"/>
  <c r="I378"/>
  <c r="K628" i="1"/>
  <c r="I636"/>
  <c r="K636"/>
  <c r="K634"/>
  <c r="H42"/>
  <c r="K42"/>
  <c r="I68" i="11"/>
  <c r="H29" i="1"/>
  <c r="K29"/>
  <c r="H420" i="11"/>
  <c r="H470"/>
  <c r="G55" i="5"/>
  <c r="I7" i="11"/>
  <c r="G86"/>
  <c r="I21"/>
  <c r="I205"/>
  <c r="H30" i="1"/>
  <c r="K30"/>
  <c r="I37" i="11"/>
  <c r="K225" i="1"/>
  <c r="H45"/>
  <c r="K45"/>
  <c r="G53" i="5"/>
  <c r="G351" i="4"/>
  <c r="G57" i="5"/>
  <c r="G60"/>
  <c r="G47" i="4"/>
  <c r="G13" i="5"/>
  <c r="I47" i="4"/>
  <c r="G117"/>
  <c r="G17" i="5"/>
  <c r="G60" i="4"/>
  <c r="G14" i="5"/>
  <c r="I60" i="4"/>
  <c r="I267"/>
  <c r="G267"/>
  <c r="G30" i="5"/>
  <c r="I129" i="4"/>
  <c r="G129"/>
  <c r="G18" i="5"/>
  <c r="G407" i="4"/>
  <c r="G207"/>
  <c r="G24" i="5"/>
  <c r="I446" i="11"/>
  <c r="G81"/>
  <c r="G126"/>
  <c r="I123"/>
  <c r="G17"/>
  <c r="I14"/>
  <c r="F10" i="4"/>
  <c r="K49" i="1"/>
  <c r="K11"/>
  <c r="K61"/>
  <c r="I511" i="11"/>
  <c r="K73" i="1"/>
  <c r="I466" i="11"/>
  <c r="I209"/>
  <c r="G54" i="5"/>
  <c r="H278" i="4"/>
  <c r="I386" i="11"/>
  <c r="I356"/>
  <c r="I270"/>
  <c r="I242"/>
  <c r="K36" i="1"/>
  <c r="K23"/>
  <c r="G370" i="4"/>
  <c r="E47" i="5"/>
  <c r="E28"/>
  <c r="E5" i="4"/>
  <c r="I76" i="11"/>
  <c r="I75"/>
  <c r="I78"/>
  <c r="F35" i="4"/>
  <c r="E12" i="5"/>
  <c r="E9"/>
  <c r="E78"/>
  <c r="E71"/>
  <c r="I350" i="11"/>
  <c r="I204"/>
  <c r="I36"/>
  <c r="I20"/>
  <c r="I84"/>
  <c r="I85"/>
  <c r="I117" i="4"/>
  <c r="I375"/>
  <c r="I338"/>
  <c r="I326"/>
  <c r="I345"/>
  <c r="I318"/>
  <c r="I411"/>
  <c r="I297"/>
  <c r="I307"/>
  <c r="I278"/>
  <c r="I351"/>
  <c r="I407"/>
  <c r="H61" i="5"/>
  <c r="H57"/>
  <c r="H53"/>
  <c r="G388" i="4"/>
  <c r="G58" i="5"/>
  <c r="G169" i="4"/>
  <c r="G21" i="5"/>
  <c r="H21"/>
  <c r="H32"/>
  <c r="G32"/>
  <c r="H52"/>
  <c r="H54"/>
  <c r="H50"/>
  <c r="H55"/>
  <c r="H56"/>
  <c r="H60"/>
  <c r="H31"/>
  <c r="H19"/>
  <c r="H18"/>
  <c r="H24"/>
  <c r="H23"/>
  <c r="H14"/>
  <c r="H13"/>
  <c r="H17"/>
  <c r="H22"/>
  <c r="H26"/>
  <c r="H25"/>
  <c r="H15"/>
  <c r="I257" i="4"/>
  <c r="G257"/>
  <c r="I92"/>
  <c r="E24" i="5"/>
  <c r="F138" i="4"/>
  <c r="E19" i="5"/>
  <c r="J257" i="4"/>
  <c r="I207"/>
  <c r="I138"/>
  <c r="I445" i="11"/>
  <c r="F156" i="4"/>
  <c r="E20" i="5"/>
  <c r="H49"/>
  <c r="G278" i="4"/>
  <c r="H51" i="5"/>
  <c r="G307" i="4"/>
  <c r="G359"/>
  <c r="I359"/>
  <c r="G297"/>
  <c r="E69" i="5"/>
  <c r="E80"/>
  <c r="E76"/>
  <c r="E73"/>
  <c r="I383" i="4"/>
  <c r="I169"/>
  <c r="E65" i="5"/>
  <c r="E67"/>
  <c r="I370" i="4"/>
  <c r="F38" i="7"/>
  <c r="E75" i="5"/>
  <c r="I388" i="4"/>
  <c r="H30" i="5"/>
  <c r="E11"/>
  <c r="I156" i="4"/>
  <c r="G67" i="5"/>
  <c r="H67"/>
  <c r="I65" i="4"/>
  <c r="H58" i="5"/>
  <c r="I10" i="4"/>
  <c r="G10"/>
  <c r="G11" i="5"/>
  <c r="H11"/>
  <c r="H20"/>
  <c r="G35" i="4"/>
  <c r="G12" i="5"/>
  <c r="H12"/>
  <c r="G398" i="4"/>
  <c r="G92"/>
  <c r="G16" i="5"/>
  <c r="H16"/>
  <c r="G33"/>
  <c r="H33"/>
  <c r="G138" i="4"/>
  <c r="G19" i="5"/>
  <c r="I398" i="4"/>
  <c r="G65"/>
  <c r="G15" i="5"/>
  <c r="I35" i="4"/>
  <c r="G156"/>
  <c r="G20" i="5"/>
  <c r="H28"/>
  <c r="G19" i="7"/>
  <c r="G28" i="5"/>
  <c r="G59"/>
  <c r="H59"/>
  <c r="H47"/>
  <c r="G20" i="7"/>
  <c r="G47" i="5"/>
  <c r="I15"/>
  <c r="H9"/>
  <c r="G18" i="7"/>
  <c r="G9" i="5"/>
  <c r="J65" i="4"/>
  <c r="I65" i="5"/>
  <c r="H65"/>
  <c r="G21" i="7"/>
  <c r="G65" i="5"/>
  <c r="H69"/>
  <c r="G23" i="7"/>
  <c r="G69" i="5"/>
  <c r="I69"/>
  <c r="H23" i="7"/>
  <c r="I57" i="5"/>
  <c r="I71"/>
  <c r="I60"/>
  <c r="I58"/>
  <c r="J388" i="4"/>
  <c r="I56" i="5"/>
  <c r="I54"/>
  <c r="I52"/>
  <c r="I50"/>
  <c r="I32"/>
  <c r="J278" i="4"/>
  <c r="I30" i="5"/>
  <c r="I9"/>
  <c r="H18" i="7"/>
  <c r="I25" i="5"/>
  <c r="I23"/>
  <c r="I21"/>
  <c r="I19"/>
  <c r="J138" i="4"/>
  <c r="I17" i="5"/>
  <c r="J117" i="4"/>
  <c r="I14" i="5"/>
  <c r="J60" i="4"/>
  <c r="I12" i="5"/>
  <c r="J35" i="4"/>
  <c r="I61" i="5"/>
  <c r="I59"/>
  <c r="J398" i="4"/>
  <c r="J383"/>
  <c r="I55" i="5"/>
  <c r="I51"/>
  <c r="I49"/>
  <c r="J375" i="4"/>
  <c r="I33" i="5"/>
  <c r="I31"/>
  <c r="I28"/>
  <c r="H19" i="7"/>
  <c r="I26" i="5"/>
  <c r="I24"/>
  <c r="J207" i="4"/>
  <c r="I22" i="5"/>
  <c r="J183" i="4"/>
  <c r="I20" i="5"/>
  <c r="J156" i="4"/>
  <c r="I18" i="5"/>
  <c r="I16"/>
  <c r="J92" i="4"/>
  <c r="I13" i="5"/>
  <c r="J47" i="4"/>
  <c r="I11" i="5"/>
  <c r="J10" i="4"/>
  <c r="I53" i="5"/>
  <c r="I47"/>
  <c r="H21" i="7"/>
  <c r="J411" i="4"/>
  <c r="G25" i="7"/>
  <c r="J169" i="4"/>
  <c r="J267"/>
  <c r="J359"/>
  <c r="H20" i="7"/>
  <c r="J297" i="4"/>
  <c r="J370"/>
  <c r="J307"/>
  <c r="H25" i="7"/>
  <c r="G71" i="5"/>
  <c r="H71"/>
  <c r="I75"/>
  <c r="H27" i="7"/>
  <c r="G75" i="5"/>
  <c r="G27" i="7"/>
  <c r="G76" i="5"/>
  <c r="G28" i="7"/>
  <c r="H75" i="5"/>
  <c r="G73"/>
  <c r="I76"/>
  <c r="H28" i="7"/>
  <c r="I78" i="5"/>
  <c r="H30" i="7"/>
  <c r="H76" i="5"/>
  <c r="H73"/>
  <c r="G78"/>
  <c r="G30" i="7"/>
  <c r="H33"/>
  <c r="H78" i="5"/>
  <c r="I73"/>
  <c r="D80"/>
  <c r="I80"/>
  <c r="G80"/>
  <c r="H80"/>
  <c r="G33" i="7"/>
</calcChain>
</file>

<file path=xl/sharedStrings.xml><?xml version="1.0" encoding="utf-8"?>
<sst xmlns="http://schemas.openxmlformats.org/spreadsheetml/2006/main" count="3388" uniqueCount="1151">
  <si>
    <t>150 mm thick 25MPa reinforced suspended floor slab with formwork to sides and soffit</t>
  </si>
  <si>
    <t>101.20 Suspended floors</t>
  </si>
  <si>
    <t>150mm thick Solid ground floor slab of 25 Mpa concrete with Ref 193 mesh reinforcing, 250 Micron Gunplas green DPM and on subgrade compacted to 95% modaashto.Placed on 50mm thick river sand bed .</t>
  </si>
  <si>
    <t>White Vinyl tiles 400 x 400 mm fixed with adhesive  on 4:1 cement screed</t>
  </si>
  <si>
    <t>Powerfloated concrete done by CLF(Concrete laser flooring)</t>
  </si>
  <si>
    <t>108.30</t>
  </si>
  <si>
    <t>108.20</t>
  </si>
  <si>
    <t>108.20 Stairs and ramp finishes</t>
  </si>
  <si>
    <t>GF-Male changroom</t>
  </si>
  <si>
    <t>toilets</t>
  </si>
  <si>
    <t>staff dining room</t>
  </si>
  <si>
    <t>FF-toilets</t>
  </si>
  <si>
    <t>tea kitchen</t>
  </si>
  <si>
    <t>Warehouse                    A</t>
  </si>
  <si>
    <t>Stairs</t>
  </si>
  <si>
    <t>GF-Entrance lobby</t>
  </si>
  <si>
    <t>FF-</t>
  </si>
  <si>
    <t>100mm thick asphalt premix layed on a 50mm G5</t>
  </si>
  <si>
    <t>D</t>
  </si>
  <si>
    <t>Staff Dining room</t>
  </si>
  <si>
    <t>*  vinyl floor tiling</t>
  </si>
  <si>
    <t>*  Powerfloated finish</t>
  </si>
  <si>
    <t>Stair and ramp finishes-500 X 500X 2mm Thick Marley carpet tiles fixed with adhesive on and including 30mm thick cement screed</t>
  </si>
  <si>
    <t>COST PER
M2
R</t>
  </si>
  <si>
    <t>Value added Tax (VAT-14%)</t>
  </si>
  <si>
    <t>ESTIMATED FINAL CONTRACT PRICE
INCLUSIVE OF VAT (Based on Dec 2011 tender and April 2012 Completion)</t>
  </si>
  <si>
    <t>CONTRACTOR'S FEE(See breakdown)</t>
  </si>
  <si>
    <t>Contractor's Fee (see breakdown)</t>
  </si>
  <si>
    <t>Warehouse</t>
  </si>
  <si>
    <t>GF-Office Block</t>
  </si>
  <si>
    <t>FF-Office Block</t>
  </si>
  <si>
    <t>North</t>
  </si>
  <si>
    <t>South</t>
  </si>
  <si>
    <t xml:space="preserve">Ddt large openings    </t>
  </si>
  <si>
    <t>DDt large openings</t>
  </si>
  <si>
    <t>male changeroom</t>
  </si>
  <si>
    <t>entrance lobby</t>
  </si>
  <si>
    <t xml:space="preserve">General office </t>
  </si>
  <si>
    <t>patition wall</t>
  </si>
  <si>
    <t>Showroom/Manager office</t>
  </si>
  <si>
    <t>partition wall</t>
  </si>
  <si>
    <t>Female toilets</t>
  </si>
  <si>
    <t>Male Toilets</t>
  </si>
  <si>
    <t>Tea Kitchen</t>
  </si>
  <si>
    <t>Reception</t>
  </si>
  <si>
    <t xml:space="preserve"> 1 undercoat and 2 coats interior PVA paint to partition walls</t>
  </si>
  <si>
    <t>General office-patition wall</t>
  </si>
  <si>
    <t>Showroom-partition wall</t>
  </si>
  <si>
    <t>1 undercoat and 2 coats interior PVA paint to partition walls</t>
  </si>
  <si>
    <t>1 Coats skimming plaster, 1 undercoat and 2 coats interior PVA paint to slab soffitt incl stairs and landing soffitt</t>
  </si>
  <si>
    <t>Ground Floor</t>
  </si>
  <si>
    <t>600 x 600 x 12.5mm Gypsum Rhinoboard ceiling on galvanised suspended angles and croos tee's  , and 1 undercoat and 2 coats interior PVA paint to ceiling board</t>
  </si>
  <si>
    <t>First floor</t>
  </si>
  <si>
    <t>110.10</t>
  </si>
  <si>
    <t>110.30</t>
  </si>
  <si>
    <t>110.50</t>
  </si>
  <si>
    <t>*  12.5mm thick gypsum plasterboard</t>
  </si>
  <si>
    <t>600 x 600 x 12.5mm Gypsum Rhinoboard ceiling on galvanised suspended angles and cross tee's  , and 1 undercoat and 2 coats interior PVA paint to ceiling board</t>
  </si>
  <si>
    <t>* 1 coat skimmin plaster</t>
  </si>
  <si>
    <t>110.30 Suspended ceilings</t>
  </si>
  <si>
    <t>110.10 Slab soffit finishes</t>
  </si>
  <si>
    <t>Transformers</t>
  </si>
  <si>
    <t>Emergency generators</t>
  </si>
  <si>
    <t>Clean power Supply</t>
  </si>
  <si>
    <t>Other special installation</t>
  </si>
  <si>
    <t>Builders Work</t>
  </si>
  <si>
    <t>SPECIAL ELECTRICAL INSTALLATION</t>
  </si>
  <si>
    <t>Uniterupted power supply</t>
  </si>
  <si>
    <t>Clean Power Supply</t>
  </si>
  <si>
    <t>*  Builders work</t>
  </si>
  <si>
    <t>*  Transformer</t>
  </si>
  <si>
    <t>* Generator</t>
  </si>
  <si>
    <t>*UPS</t>
  </si>
  <si>
    <t>*CPS</t>
  </si>
  <si>
    <t xml:space="preserve">209: Special Electrical </t>
  </si>
  <si>
    <t>209.10 Transformers</t>
  </si>
  <si>
    <t>209.20 Emergency Generators</t>
  </si>
  <si>
    <t>209.30 Uniterputed power supply</t>
  </si>
  <si>
    <t>209.40  Clean Power supply</t>
  </si>
  <si>
    <t>209.60 Builders work</t>
  </si>
  <si>
    <t>Uinterupted Power Supply</t>
  </si>
  <si>
    <t xml:space="preserve">Security Systems </t>
  </si>
  <si>
    <t>CCTV cameras</t>
  </si>
  <si>
    <t>Turnstiles</t>
  </si>
  <si>
    <t>SECURITY SYSTEMS</t>
  </si>
  <si>
    <t>Blue Security Systems</t>
  </si>
  <si>
    <t>* Turnstiles</t>
  </si>
  <si>
    <t>* CCTV cameras</t>
  </si>
  <si>
    <t>217: Security Systems</t>
  </si>
  <si>
    <t>217.10 Security Systems</t>
  </si>
  <si>
    <t>217.20 Builders work</t>
  </si>
  <si>
    <t>Security installation, 5 CCTV cameras, turnstiles,etc</t>
  </si>
  <si>
    <t>Builders work in accordance with security installation</t>
  </si>
  <si>
    <t>Signage pylon, towers ,etc.</t>
  </si>
  <si>
    <t>Directional Signage</t>
  </si>
  <si>
    <t>Safety Signage</t>
  </si>
  <si>
    <t>SIGNAGE</t>
  </si>
  <si>
    <t>* Directional Signage</t>
  </si>
  <si>
    <t>220: Signage</t>
  </si>
  <si>
    <t>220.10 Signage</t>
  </si>
  <si>
    <t>220.30 Builders work</t>
  </si>
  <si>
    <t>15 Directional sigs and 15 safety signs</t>
  </si>
  <si>
    <t>Mains connection to warehouse</t>
  </si>
  <si>
    <t>Flood lights</t>
  </si>
  <si>
    <t>Taken Site area</t>
  </si>
  <si>
    <t>6m high 440mm facebrick retaining wall cross bonded in class 2 mortar with brickforce every 2nd course with weep holes in 1.5m centres layed on a 3 x 0.3m reinforced foundation of strength 25MPa</t>
  </si>
  <si>
    <t>* Facebrick walling</t>
  </si>
  <si>
    <t>* Sundries</t>
  </si>
  <si>
    <t>* foundations</t>
  </si>
  <si>
    <t>19 X 75mm High SA Pine skirting finished with 2 coats varnish</t>
  </si>
  <si>
    <t>Transformer Room</t>
  </si>
  <si>
    <t>Emergency Generator Room</t>
  </si>
  <si>
    <t>Query?</t>
  </si>
  <si>
    <t>* Fire Signage</t>
  </si>
  <si>
    <t>*  Sundries</t>
  </si>
  <si>
    <t>n/a</t>
  </si>
  <si>
    <t>25MPa reinforced concrete slab including reinforcing and formwork</t>
  </si>
  <si>
    <t>Office</t>
  </si>
  <si>
    <t>*  cart away surplus material off-site</t>
  </si>
  <si>
    <t>*  Cart away surplus material off-site</t>
  </si>
  <si>
    <t>* Heavy duty plastic DPC (see detail)</t>
  </si>
  <si>
    <t>* formwork to soffit of slab</t>
  </si>
  <si>
    <t>* formwork to edges not exceeding 300mm wide</t>
  </si>
  <si>
    <t>* Formwork to sloping soffit of stairs</t>
  </si>
  <si>
    <t>* rod reinforcing (ms and hts)</t>
  </si>
  <si>
    <t>Frame</t>
  </si>
  <si>
    <t>102: Structural</t>
  </si>
  <si>
    <t>102.10 Slabs</t>
  </si>
  <si>
    <t>25MPa Reinforced concrete slab (250mm thick) including rough formwork, and reinforcing (120kg/m2)</t>
  </si>
  <si>
    <t>STRUCTURAL FRAME</t>
  </si>
  <si>
    <t>As per Office floor</t>
  </si>
  <si>
    <t>25MPa reinforced concrete ramp including reinforcing and formwork</t>
  </si>
  <si>
    <t>Office block staircase</t>
  </si>
  <si>
    <t xml:space="preserve">25MPa reinforced concrete stairs comprising two in-line flights each 1100mm wide, one landing 2200mm wide, overall rise 2856mm high, including 110kg/m3 and rough formwork </t>
  </si>
  <si>
    <t>*  Excavate in earth ne 2m deep for strip footings</t>
  </si>
  <si>
    <t>* Working Space ne 500mm deep</t>
  </si>
  <si>
    <t>t</t>
  </si>
  <si>
    <t>*  extra cost over ordinary excavations for hard rock</t>
  </si>
  <si>
    <t>*  carting away surplus material off-site</t>
  </si>
  <si>
    <t>*  25MPa concrete slab</t>
  </si>
  <si>
    <t>* Rub down soffits of slab</t>
  </si>
  <si>
    <t>* Powerfloat</t>
  </si>
  <si>
    <t xml:space="preserve">*  Rip &amp; recompact @ 95% Mod AASHTO </t>
  </si>
  <si>
    <t>* 250mm G7 recompacted @95% Mod AASHTO</t>
  </si>
  <si>
    <t>* 250mm G5 recompacted @98% Mod AASHTO</t>
  </si>
  <si>
    <t>*  25MPa concrete surface bed</t>
  </si>
  <si>
    <t>* Soil Poisoning</t>
  </si>
  <si>
    <t>* Mod AASHTO Density test</t>
  </si>
  <si>
    <t xml:space="preserve">*  25MPa concrete </t>
  </si>
  <si>
    <t>*  Ref 193 mesh reinforcement</t>
  </si>
  <si>
    <t>* Powerfloat finish</t>
  </si>
  <si>
    <t>150mm thick 25 Mpa reinforced concreteSurface bed with Ref 193 mesh reinforcing, 250 Micron Gunplas green DPM and on subgrade compacted to 95%modaashto.Placed on 50mm thick river sand bed .</t>
  </si>
  <si>
    <t>* 150mm wide brickforce</t>
  </si>
  <si>
    <t>* 3 x 25mm Saw cut joints</t>
  </si>
  <si>
    <t>* Polysulphide filler in saw cut joints</t>
  </si>
  <si>
    <t>30MPa reinforced concrete columns (220x220mm) including formwork, reinforcing and rub down and paint</t>
  </si>
  <si>
    <t>30MPa reinforced concrete columns (440x440mm) including formwork, reinforcing and rub down and paint</t>
  </si>
  <si>
    <t>250x600 25MPa RC beams including 160kg/m3 reinforcing and formwork</t>
  </si>
  <si>
    <t>* Ref 193 mesh reinforcing</t>
  </si>
  <si>
    <t>* Woodfloat</t>
  </si>
  <si>
    <t>* Formwork to soffit of landing</t>
  </si>
  <si>
    <t>* Formwork to edges not exceeding 300mm</t>
  </si>
  <si>
    <t>* Formwork to raking outer edge of stairs</t>
  </si>
  <si>
    <t>* Plaster to soffits of stairs</t>
  </si>
  <si>
    <t>* Plaster to soffits landings</t>
  </si>
  <si>
    <t>* PVA paint</t>
  </si>
  <si>
    <t>*  30MPa concrete columns</t>
  </si>
  <si>
    <t>* formwork to square columns</t>
  </si>
  <si>
    <t>* Rub down columns</t>
  </si>
  <si>
    <t>*  25MPa concrete beams</t>
  </si>
  <si>
    <t>* formwork to sides and soffits of beams</t>
  </si>
  <si>
    <t>* Rub down sides and soffits of beams</t>
  </si>
  <si>
    <t>* "SIKA" Anti dusting compound to surface bed</t>
  </si>
  <si>
    <t>*  150mm wide galvanised brick reinforcement</t>
  </si>
  <si>
    <t>406.10 Sewer drainage</t>
  </si>
  <si>
    <t>Included in water connection</t>
  </si>
  <si>
    <t>*  PABX</t>
  </si>
  <si>
    <t>Builders work in connection with security installation</t>
  </si>
  <si>
    <t>Garden works</t>
  </si>
  <si>
    <t>Tarmacadam roadway incl sub-base, preparation and priming of surface</t>
  </si>
  <si>
    <t xml:space="preserve">Figure 3 Precast concrete kerbing bedded in concrete </t>
  </si>
  <si>
    <t>Builders work in connection with bin area</t>
  </si>
  <si>
    <t>Bin Area</t>
  </si>
  <si>
    <t>Galvanised Mild Steel double gate size 3200 X 1600mm Incl automatic closing mechanism</t>
  </si>
  <si>
    <t>Figure 3 Precast concrete kerbing bedded in concrete</t>
  </si>
  <si>
    <t>412.20 Paving</t>
  </si>
  <si>
    <t>*  tarmacadam to roads</t>
  </si>
  <si>
    <t>*  G7 layerworks compacted at 95% Mod AASHTO</t>
  </si>
  <si>
    <t>*  kerbing circular on plan n.e. 4m</t>
  </si>
  <si>
    <t>* Natural California Bearing Ratio</t>
  </si>
  <si>
    <t>Roll-up Serranda GMS chain operated 75 x 0.6mm thick slatted curtain roller shutter primed and painted for opening 4500 x 5000mm high</t>
  </si>
  <si>
    <t>Warehouse entrance</t>
  </si>
  <si>
    <t>* Roller shutter door</t>
  </si>
  <si>
    <t>* Paint to metal surfaces</t>
  </si>
  <si>
    <t>104.90 Special Doors</t>
  </si>
  <si>
    <t>Componens</t>
  </si>
  <si>
    <t xml:space="preserve">103: Independent Structural </t>
  </si>
  <si>
    <t>103.4 Independent columns</t>
  </si>
  <si>
    <t>Structural steel portal frame including connection plates, base plates, purlins, etc including paintwork (Allowance of 23kg's per m2)</t>
  </si>
  <si>
    <t>* Profit &amp; Attendance</t>
  </si>
  <si>
    <t>* Holding down bolts</t>
  </si>
  <si>
    <t>* Hot Rolled Steel</t>
  </si>
  <si>
    <t>* Cold formed steel</t>
  </si>
  <si>
    <t>pair</t>
  </si>
  <si>
    <t>102.20 Ramps</t>
  </si>
  <si>
    <t>102.3 Staircases</t>
  </si>
  <si>
    <t>102.4 Columns supporting slabs</t>
  </si>
  <si>
    <t>102.5 Beams</t>
  </si>
  <si>
    <t>*  25MPa concrete ramp</t>
  </si>
  <si>
    <t>Uninterputed power supply (UPS)</t>
  </si>
  <si>
    <t>Cut Volume</t>
  </si>
  <si>
    <t>Fill Volume</t>
  </si>
  <si>
    <t>Independent Columns</t>
  </si>
  <si>
    <t>30MPa Reinforced concrete columns (250mm thick) including rough formwork, and reinforcing (120kg/m2)</t>
  </si>
  <si>
    <t>Construction (other than concrete) Structural Steel purlins provided for by S/Steel sub-contractor</t>
  </si>
  <si>
    <t>0,5mm Brownbuilt KLIP-LOK 700 IBR profile interlocking roof sheeting, white Chromadek, fixed to steel (elsewhere) with KL 700 clips screw fixed to purlins secured with 3No. 10-24 x 16mm long cadmium plated Class 3 wafer head self tapping screws and including Denso tape to structural purlins , all in accordance with manufacturer's recommendations:</t>
  </si>
  <si>
    <t>1,25mm Thick IBR D.686 Flekspan (narrow flute out) profile  tinted white (Opal 50) colour, code P101 polycarbonate translucent side cladding fixed at a pitch exceeding 10° and fastened to supports through each crown of the profile and side stitched to adjacent sheet not exceeding 500mm with minimum 150mm sealed end laps to rails at approximately 1500mm centres</t>
  </si>
  <si>
    <t>50mm non-combustible Factorylite with white metalized foil facing on galvanised wire at 300mm centres. Affix to the roof apex and unroll the blanket with the foil facing down. Overlapping foil edges to be stapled together</t>
  </si>
  <si>
    <t xml:space="preserve">GMS molded flashing to protect against wind loads etc. &amp; 150x150mm Alu. box gutters </t>
  </si>
  <si>
    <t xml:space="preserve">Enclosed by GMS molded flashing to protect against wind loads etc. </t>
  </si>
  <si>
    <t>East and West</t>
  </si>
  <si>
    <t>0.8mm Colour coated twice bent apron flashing 400mm girth</t>
  </si>
  <si>
    <t>North - Upper roof</t>
  </si>
  <si>
    <t>South - Upper roof</t>
  </si>
  <si>
    <t>External corner trim flashing once bent 660mm girth</t>
  </si>
  <si>
    <t>North - Lower roof</t>
  </si>
  <si>
    <t>South - Lower roof</t>
  </si>
  <si>
    <t>Counter flashing, 154mm girth, fixed using SAF 700 flashing sliders</t>
  </si>
  <si>
    <t>160mm Diameter uPVC rainwater downpipe incl swanneck, offsets, shoes, etc, painted externally with 1 coat primer and 2 coats emulsion paint</t>
  </si>
  <si>
    <t>110mm Brick wall</t>
  </si>
  <si>
    <t>220mm Brick Wall</t>
  </si>
  <si>
    <t>TYPE A: Half brick wall of type NFP clay bricks in class II mortar, incl brickforce reinforcement every 5th course</t>
  </si>
  <si>
    <t>at ground level</t>
  </si>
  <si>
    <t>entrance loby</t>
  </si>
  <si>
    <t>female WC</t>
  </si>
  <si>
    <t>at 1st floor level</t>
  </si>
  <si>
    <t>TYPE B: Double skin brick wall of type NFP clay bricks in class II mortar, incl brickforce reinforcement every 5th course</t>
  </si>
  <si>
    <t>WHB</t>
  </si>
  <si>
    <t>Shower</t>
  </si>
  <si>
    <t>Male &amp; Female Ablution</t>
  </si>
  <si>
    <t>Shower  size 900 X 900mm complete with 2 taps, waste union, and trap etc</t>
  </si>
  <si>
    <t>Male Ablution</t>
  </si>
  <si>
    <t>Ablutions &amp; Staff Dinning Room</t>
  </si>
  <si>
    <t>Ablutions</t>
  </si>
  <si>
    <t xml:space="preserve">1000mm High Wecroloc </t>
  </si>
  <si>
    <t>Offices &amp; showroom</t>
  </si>
  <si>
    <t>5% of Warehouse Area</t>
  </si>
  <si>
    <t>Natural Ventilation Louvres</t>
  </si>
  <si>
    <t>Zincalume Louvres for natural ventilation (5% of warehouse floor area)</t>
  </si>
  <si>
    <t>Builder's Work</t>
  </si>
  <si>
    <t>N/A</t>
  </si>
  <si>
    <t>0,5mm Brownbuilt KLIP-LOK 700 IBR profile interlocking roof sheeting, white Chromadek, fixed to steel (elsewhere) at 10 degree pitch</t>
  </si>
  <si>
    <t>*  0,5mm Brownbuilt KLIP-LOK 700 IBR</t>
  </si>
  <si>
    <t xml:space="preserve">Waterproofing membrane </t>
  </si>
  <si>
    <t>50mm non-combustible Factorylite</t>
  </si>
  <si>
    <t>*  GMS molded fascia</t>
  </si>
  <si>
    <t>*  150x150mm Alu. Box gutter</t>
  </si>
  <si>
    <t>* GMS Barge boards</t>
  </si>
  <si>
    <t xml:space="preserve">0.8mm Colour coated flashing </t>
  </si>
  <si>
    <t>*  Average flashing price used for various types</t>
  </si>
  <si>
    <t xml:space="preserve">*  160mm Diameter uPVC rainwater downpipe </t>
  </si>
  <si>
    <t>* GMS molded fascia</t>
  </si>
  <si>
    <t>106.10A</t>
  </si>
  <si>
    <t>106.10B</t>
  </si>
  <si>
    <t>44mm semi-solid flush timber door, size 813X2032mm with hot dipped galvanised pressed metal jamb linings for 115mm wall with 100x70mm PC lintol over;  one coat primer; and two coats PVA emulsion paint to door and frame. Ironmongery incl. 2-lever lockset and Union handles</t>
  </si>
  <si>
    <t>*  paint to door</t>
  </si>
  <si>
    <t>*  Hinges (per pair)</t>
  </si>
  <si>
    <t>*  Union mortice 2 lever deadlock</t>
  </si>
  <si>
    <t>* Union Dove pattern (or equal) handles</t>
  </si>
  <si>
    <t>107.10</t>
  </si>
  <si>
    <t>Drywall Partition</t>
  </si>
  <si>
    <t>*  75mm thick partition</t>
  </si>
  <si>
    <t>107.20</t>
  </si>
  <si>
    <t>Exta over for doors to Drywall partitions</t>
  </si>
  <si>
    <t>*  Extra over for doors &amp; ironmongery</t>
  </si>
  <si>
    <t>PARTITIONS</t>
  </si>
  <si>
    <t>Shower 900 X 900mm complete with 2 taps, waste union, and trap etc</t>
  </si>
  <si>
    <t>*  Shower installation complete</t>
  </si>
  <si>
    <t>FIRE SERVICES</t>
  </si>
  <si>
    <t>*  Fire Extinguishers</t>
  </si>
  <si>
    <t>*  50m Fire Hose Reel</t>
  </si>
  <si>
    <t>BALUSTRADING</t>
  </si>
  <si>
    <t>Steel Balustrading</t>
  </si>
  <si>
    <t>*  1000mm High Wecroloc</t>
  </si>
  <si>
    <t>* Zincalume Louvres for natural ventilation</t>
  </si>
  <si>
    <t>VENTILATION</t>
  </si>
  <si>
    <t>* Cold Rolled Structural Steel Frame</t>
  </si>
  <si>
    <t>* Hot Formed Structural Steel Frame</t>
  </si>
  <si>
    <t>Construction (other than concrete) - Structural Steel purlins provided for by S/Steel sub-contractor</t>
  </si>
  <si>
    <t>* Contractors Profit &amp; Attendance</t>
  </si>
  <si>
    <t>ITEM</t>
  </si>
  <si>
    <t>*  50mm thick screed</t>
  </si>
  <si>
    <t>White Vinyl tiles (PC R80/m2) 400 x 400 mm fixed with adhesive  on 4:1 cement screed</t>
  </si>
  <si>
    <t>*  50mm high timber skirting</t>
  </si>
  <si>
    <t>19 X 50mm High SA Pine skirting finished with 2 coats varnish</t>
  </si>
  <si>
    <t>*  Narrow widths</t>
  </si>
  <si>
    <t>*  stainless steel square edged</t>
  </si>
  <si>
    <t>150mm thick 25 Mpa concrete Surface bed including Ref 193 mesh reinforcing, 250 Micron Gunplas green DPM and on subgrade compacted to 95% Mod AASHTO.Placed on 50mm thick river sand bed .</t>
  </si>
  <si>
    <t>Special doors - Roller Shutter Doors</t>
  </si>
  <si>
    <t>Class B firedoor 877 x 2064mm high incl 1.6mm galvanised mild steel frame with 25mm rebate all round and 1 pair of wrap around steel hinges for 220mm brick wall and preparing frame for door closer and lock.</t>
  </si>
  <si>
    <t>Warehouse doors</t>
  </si>
  <si>
    <t>900 x 2100mm high galvanised mild steel single meter room door complete with door frame incl bow handles, barrel bolts, latches, etc.</t>
  </si>
  <si>
    <t>Meter room</t>
  </si>
  <si>
    <t>North Elevation</t>
  </si>
  <si>
    <t>East Elevation</t>
  </si>
  <si>
    <t>Roll-up Serranda GMS chain operated 75 x 0.6mm thick slatted curtain roller shutter primed and painted for opening 4500 x 4500mm high</t>
  </si>
  <si>
    <t>South Elevation</t>
  </si>
  <si>
    <t>West Elevation</t>
  </si>
  <si>
    <t>One brick wall of Corobik NFP common hard burned bricks with crimp galvanised brick reinforcing every 4th courses in a class ii mortar of 5:1</t>
  </si>
  <si>
    <t>Extra over NFP brick for Terracotta Facebrick built in class ii mortar including galvanised brick reinforcement every 4th course</t>
  </si>
  <si>
    <t>104.11</t>
  </si>
  <si>
    <t>*  220mm thick terracotta facebrick including mortar</t>
  </si>
  <si>
    <t>*  20mm thick external smooth plaster</t>
  </si>
  <si>
    <t xml:space="preserve">*  one coat universal primer and 2 coats external quality PVA paint to walls  </t>
  </si>
  <si>
    <t>Extra over NFP brick for Cement grille blocks</t>
  </si>
  <si>
    <t xml:space="preserve">Galvanised hot dipped small pane residential section window incl. 4mm clear sheet glass, fibre cement cill externally set raking and projecting slightly, plaster and paint to reveals internally, incl precast concrete lintols over opening, dpc, etc </t>
  </si>
  <si>
    <t xml:space="preserve">Galvanised hot dipped small pane residential section window incl. 4mm obscure glass, fibre cement cill externally set raking and projecting slightly, plaster and paint to reveals internally, incl precast concrete lintols over opening, dpc, etc </t>
  </si>
  <si>
    <t>Query</t>
  </si>
  <si>
    <t>ND9</t>
  </si>
  <si>
    <t>Half brick wall of type NFP clay bricks in class II mortar, incl brickforce reinforcement every 4th course</t>
  </si>
  <si>
    <t>* ND9 Standard Window</t>
  </si>
  <si>
    <t>* Plaster to reveals</t>
  </si>
  <si>
    <t>* Paint to reveals</t>
  </si>
  <si>
    <t xml:space="preserve">GMS molded flashing to protect against wind loads etc. &amp; 150x150mm Aluminium box gutters </t>
  </si>
  <si>
    <t>813 x 2300mm high aluminium pivot entrance door including ironmongery</t>
  </si>
  <si>
    <t>* Transformer room door</t>
  </si>
  <si>
    <t>* Ironmongery</t>
  </si>
  <si>
    <t>104.12</t>
  </si>
  <si>
    <t>* Cement grille blocks</t>
  </si>
  <si>
    <t>*  Plaster to narrow widths</t>
  </si>
  <si>
    <t>*  precast concrete lintol ne 3m</t>
  </si>
  <si>
    <t>107: Partitions</t>
  </si>
  <si>
    <t>107 Drywall Partition</t>
  </si>
  <si>
    <t>75mm Thick Drywall Partition, primed &amp; painted as per Architecs details</t>
  </si>
  <si>
    <t>107.1 Extra Over for doors to Drywall Partitions</t>
  </si>
  <si>
    <t>1000mm High Wecrolock</t>
  </si>
  <si>
    <t>115.30 Steel Balustrading</t>
  </si>
  <si>
    <t>115: Bulstrading</t>
  </si>
  <si>
    <t>114.4 Fire Hose Reels</t>
  </si>
  <si>
    <t>Manual Extinguishers</t>
  </si>
  <si>
    <t>114.3 Extinguishers</t>
  </si>
  <si>
    <t>No.</t>
  </si>
  <si>
    <t>114: Fire Services</t>
  </si>
  <si>
    <t>207.10 Ventilation</t>
  </si>
  <si>
    <t>207: Ventilation</t>
  </si>
  <si>
    <t>105.2 Roof, lantern and southlights</t>
  </si>
  <si>
    <t>105.2</t>
  </si>
  <si>
    <t>* Translucent sheeting</t>
  </si>
  <si>
    <t>106.30 Borrowed Lights</t>
  </si>
  <si>
    <t>* Prefabricated lintel</t>
  </si>
  <si>
    <t>* Paintwork to partitioning</t>
  </si>
  <si>
    <t>* Cemflex waterproofing</t>
  </si>
  <si>
    <t>MINOR CONSTRUCTION WORK</t>
  </si>
  <si>
    <t>* Contingent sum</t>
  </si>
  <si>
    <t>415.10 Bin Area</t>
  </si>
  <si>
    <t>Contingent sum for construction of bin area</t>
  </si>
  <si>
    <t>GARDEN WORKS</t>
  </si>
  <si>
    <t>Landscaping</t>
  </si>
  <si>
    <t>* Landscaping including layerworks and topsoil</t>
  </si>
  <si>
    <t>415: Minor Construction Work</t>
  </si>
  <si>
    <t>418: Garden Works</t>
  </si>
  <si>
    <t>415.10 Landscaping</t>
  </si>
  <si>
    <t>Lump Sum for landscaping</t>
  </si>
  <si>
    <t>EARTHWORKS</t>
  </si>
  <si>
    <t>* Cut</t>
  </si>
  <si>
    <t>* Fill</t>
  </si>
  <si>
    <t>Lockers plugged to walls</t>
  </si>
  <si>
    <t>Male Change rooms</t>
  </si>
  <si>
    <t>To Existing DC Sewer connection</t>
  </si>
  <si>
    <t>110mm Class 6 UPVC pipe incl excav n.e. 1m deep, inspection / rodding eyes, gulleys, bends, junctions</t>
  </si>
  <si>
    <t xml:space="preserve">Entire length across site </t>
  </si>
  <si>
    <t xml:space="preserve">Manholes </t>
  </si>
  <si>
    <t>950mm x 950mm Manhole of one brick wall sides average 700mm deep internally including excavations, benching etc, with (No. 2) 110mm diamter inlets and (No. 1) 110mm diameter outlets complete with a 500 x 500mm heavy duty cast iron cover and frame and the whole on concrete base 1185 x 1185 x 150mm thick</t>
  </si>
  <si>
    <t>In trafficable area</t>
  </si>
  <si>
    <t>Sand, Oil and Grease Traps</t>
  </si>
  <si>
    <t>3690mm x 1750mm Sand, oil and grease trap of one brick wall sides and half brick walls dividing internal chambers average 1370mm deep internally including excavations, benching etc, with 110mm diamter cast iron pipes and juntions complete with (No. 3) 760 x 760mm heavy duty cast iron covers and frames and the whole on concrete base 4000 x 2000 x 250mm thick</t>
  </si>
  <si>
    <t xml:space="preserve">150mm diameter upvc S.W pipes </t>
  </si>
  <si>
    <t>200mm diameter upvc S.W pipes</t>
  </si>
  <si>
    <t>250mm Diameter Conc S.W pipes</t>
  </si>
  <si>
    <t>300mm Diameter Conc S.W pipes</t>
  </si>
  <si>
    <t>150mm Diameter Class 34 UPVC pipes, including excavations n.e. 1m deep</t>
  </si>
  <si>
    <t>S.W Sump 2 to S.W Sump 3</t>
  </si>
  <si>
    <t>200mm Diameter Class 34 UPVC pipes, including excavations n.e. 1m deep</t>
  </si>
  <si>
    <t>S.W Sump 5 to S.W Sump 3</t>
  </si>
  <si>
    <t>250mm Diameter Class 75D Concrete pipes, including excavations n.e. 1m deep</t>
  </si>
  <si>
    <t>S.W Sump 1 to S.W Sump 3</t>
  </si>
  <si>
    <t>300mm Diameter Class 75D Concrete pipes, including excavations n.e. 1m deep</t>
  </si>
  <si>
    <t>S.W MH1 to Ex S.W line</t>
  </si>
  <si>
    <t>Catchpits, Manholes, sumps, etc</t>
  </si>
  <si>
    <t>Brick sump 500 x 500mm, average 600mm deep internally incl. Cast iron grating and excavations with (No. 1) 250mm diameter concrete pipe outlet on a 750mm x 750mm x 150mm base</t>
  </si>
  <si>
    <t>S.W. Sump</t>
  </si>
  <si>
    <t>Brick sump 500 x 500mm, average 600mm deep internally incl. Cast iron grating and excavations with (No. 1) 150mm diameter upvc pipe outlet on a 750mm x 750mm x 150mm base</t>
  </si>
  <si>
    <t>Brick sump 500 x 500mm, average 600mm deep internally incl. Cast iron grating and excavations with (No. 1) 200mm diameter inlet and (No.1) 250mm concrete pipe outlet on a 750mm x 750mm x 150mm base</t>
  </si>
  <si>
    <t>Brick sump 500 x 500mm, average 600mm deep internally incl. Cast iron grating and excavations with (No. 1) 200mm diameter upvc pipe outlet on a 750mm x 750mm x 150mm base</t>
  </si>
  <si>
    <t>Brick sump 500 x 500mm, average 600mm deep internally incl. Cast iron grating and excavations with (No. 1) 200mm diameter inlet and (No.1) 200mm upvc pipe outlet on a 750mm x 750mm x 150mm base</t>
  </si>
  <si>
    <t>Precast concrete ring stormwater manhole 1000mm diameter and 600mm deep internally on a 1200mm x 1200mm x 200mm thick base with (No. 2) 250mm diameter concrete pipe inlets and (No. 1) 300mm diameter concrete pipe outlet to Existing DC stormwater line</t>
  </si>
  <si>
    <t xml:space="preserve">S.W. Ring MH </t>
  </si>
  <si>
    <t>From mains connection to building</t>
  </si>
  <si>
    <t xml:space="preserve">Inside and around building </t>
  </si>
  <si>
    <t>38mm Diameter copper pipe in trench incl all fittings and connections</t>
  </si>
  <si>
    <t>Mains conection to warehouse</t>
  </si>
  <si>
    <t>Fire Protection</t>
  </si>
  <si>
    <t>Fire hose reels, estinguishes, etc</t>
  </si>
  <si>
    <t>Fire Signage</t>
  </si>
  <si>
    <t>Fire hose reels, estinguishes, escapes</t>
  </si>
  <si>
    <t>Built in Locker to changing rooms</t>
  </si>
  <si>
    <t>600 x 1200mm Lockers</t>
  </si>
  <si>
    <t>111.3</t>
  </si>
  <si>
    <t>Pcs</t>
  </si>
  <si>
    <t>111.4</t>
  </si>
  <si>
    <t>600mm high melamine faced and edged kitchen wall units, including ironmongery</t>
  </si>
  <si>
    <t>*  400 x 600 timber carcase</t>
  </si>
  <si>
    <t xml:space="preserve">110mm Pipes </t>
  </si>
  <si>
    <t>Excavations complete</t>
  </si>
  <si>
    <r>
      <t>m</t>
    </r>
    <r>
      <rPr>
        <sz val="10"/>
        <rFont val="Calibri"/>
        <family val="2"/>
      </rPr>
      <t>³</t>
    </r>
  </si>
  <si>
    <t>Sundries, bedding etc</t>
  </si>
  <si>
    <t>Brick manhole complete</t>
  </si>
  <si>
    <t>Excavations not exc. 2m deep</t>
  </si>
  <si>
    <t xml:space="preserve">Carting away </t>
  </si>
  <si>
    <t>backfill to trenches</t>
  </si>
  <si>
    <t xml:space="preserve">risk of collapse </t>
  </si>
  <si>
    <t xml:space="preserve">25 Mpa Concrete base </t>
  </si>
  <si>
    <t>25Mpa Cover slab</t>
  </si>
  <si>
    <r>
      <t>Reinforcement to cover slab 120kg/m</t>
    </r>
    <r>
      <rPr>
        <sz val="10"/>
        <color indexed="8"/>
        <rFont val="Calibri"/>
        <family val="2"/>
      </rPr>
      <t>³</t>
    </r>
  </si>
  <si>
    <t>half brick walling inlc. Plaster</t>
  </si>
  <si>
    <t>onebrick walling inlc. Plaster</t>
  </si>
  <si>
    <t>Internal fillets, screeding, waterproofing</t>
  </si>
  <si>
    <t>Internal piping and filtering, etc</t>
  </si>
  <si>
    <t xml:space="preserve">150mm Diameter class 34 UPVC pipes including excavations n.e. 1 m deep </t>
  </si>
  <si>
    <t>150mm diameter pipes</t>
  </si>
  <si>
    <t xml:space="preserve">Excavations complete </t>
  </si>
  <si>
    <t xml:space="preserve">200mm Diameter class 34 UPVC pipes including excavations n.e. 1 m deep </t>
  </si>
  <si>
    <t>200mm diameter pipes</t>
  </si>
  <si>
    <t xml:space="preserve">250mm Diameter class 75D Concrete pipes including excavations n.e. 1 m deep </t>
  </si>
  <si>
    <t>250mm diameter pipes</t>
  </si>
  <si>
    <t xml:space="preserve">300mm Diameter class 75D Concrete pipes including excavations n.e. 1 m deep </t>
  </si>
  <si>
    <t>300mm diameter pipes</t>
  </si>
  <si>
    <t>NO</t>
  </si>
  <si>
    <r>
      <t>m</t>
    </r>
    <r>
      <rPr>
        <sz val="10"/>
        <rFont val="Arial"/>
        <family val="2"/>
      </rPr>
      <t>²</t>
    </r>
  </si>
  <si>
    <t>one brick walling inlc. Plaster</t>
  </si>
  <si>
    <t>Hevay duty cover and frames</t>
  </si>
  <si>
    <t>Brick sump 500 x 500mm, average 600mm deep internally incl. Cast iron grating and excavations with (No. 1) 200mm diameter upvc pipe inlet amd (No. 1) 250mm diameter outlet on a 750mm x 750mm x 150mm base</t>
  </si>
  <si>
    <t>Brick sump 500 x 500mm, average 600mm deep internally incl. Cast iron grating and excavations with (No. 1) 200mm diameter outlet on a 750mm x 750mm x 150mm base</t>
  </si>
  <si>
    <t>Brick sump 500 x 500mm, average 600mm deep internally incl. Cast iron grating and excavations with (No. 2) 250mm diameter inlets and (No.1) 300mm R.C pipe outlet on a 750mm x 750mm x 150mm base</t>
  </si>
  <si>
    <t>40mm copper piping</t>
  </si>
  <si>
    <t xml:space="preserve">excavavtions complete </t>
  </si>
  <si>
    <t>22mm copper piping</t>
  </si>
  <si>
    <t>Fire Protection, and reticulation</t>
  </si>
  <si>
    <t>FHR, FE, etc</t>
  </si>
  <si>
    <t xml:space="preserve">Fire Signage </t>
  </si>
  <si>
    <t xml:space="preserve">External and internal </t>
  </si>
  <si>
    <t>EXTERNAL ELECTRICAL INSTALLATIONS</t>
  </si>
  <si>
    <t>*  cabling</t>
  </si>
  <si>
    <t>*  trenching</t>
  </si>
  <si>
    <t>Flood lights incl all fittings, cables etc</t>
  </si>
  <si>
    <t>* Flood lights</t>
  </si>
  <si>
    <t>CONNECTION FEES</t>
  </si>
  <si>
    <t>Fee for sewer connection</t>
  </si>
  <si>
    <t>*  fee payable</t>
  </si>
  <si>
    <t>Fee for stormwater drainage</t>
  </si>
  <si>
    <t>.</t>
  </si>
  <si>
    <t>Cost Per Unit
Rands</t>
  </si>
  <si>
    <t>Cost
Rands</t>
  </si>
  <si>
    <t>Element
Rate
Rands</t>
  </si>
  <si>
    <t>111.20 Built-in lockers</t>
  </si>
  <si>
    <t xml:space="preserve">timber built in lockers to change rooms </t>
  </si>
  <si>
    <t>111.30 Kitchen floor units</t>
  </si>
  <si>
    <t>111.40 Kitchen wall units</t>
  </si>
  <si>
    <t>400.10 Soil drainage pipes</t>
  </si>
  <si>
    <t>400.20 Manholes</t>
  </si>
  <si>
    <t>Brick manhole size 950 X 950mm n.e. 1m deep incl cast Iron covers, benching, walling etc</t>
  </si>
  <si>
    <t>400.30 Sand Oil and grease traps</t>
  </si>
  <si>
    <t>3690 x 1750mm Sand oil and grease trap of one brick wall sides with half brick wall chamber dividers 1370mm deep internally including heavy duty cast iron covers etc.</t>
  </si>
  <si>
    <t xml:space="preserve">402.20 Storm water piping </t>
  </si>
  <si>
    <t xml:space="preserve">402.30 Storm water piping </t>
  </si>
  <si>
    <t>250mm Diameter Class 75D Concrete  pipes, including excavations n.e. 1m deep</t>
  </si>
  <si>
    <t xml:space="preserve">402.40 Storm water piping </t>
  </si>
  <si>
    <t>300mm Diameter Class 75D Concrete  pipes, including excavations n.e. 1m deep</t>
  </si>
  <si>
    <t>402.50 - 70 Brick S.W. Sumps</t>
  </si>
  <si>
    <t>500 x 500mm Brick S.W. Sumps average 600mm deep internally including excavations, etc</t>
  </si>
  <si>
    <t>404: Fire services</t>
  </si>
  <si>
    <t>404.10 Fire Protection</t>
  </si>
  <si>
    <t>Fire hose reels, fire estinguishers, etc</t>
  </si>
  <si>
    <t>404.20 Fire signage</t>
  </si>
  <si>
    <t>405: External electrical installations</t>
  </si>
  <si>
    <t>405.10 Incoming main</t>
  </si>
  <si>
    <t>405.40 Floodlighting</t>
  </si>
  <si>
    <t>Flood lights and installation</t>
  </si>
  <si>
    <t>409: Earthworks</t>
  </si>
  <si>
    <t>Cut Bulk excavation</t>
  </si>
  <si>
    <t>Fill Bulk Excavation</t>
  </si>
  <si>
    <t>Contract Completion Date Index :  429.20</t>
  </si>
  <si>
    <t>Contract Tender Date Index :  429.40</t>
  </si>
  <si>
    <t>Date of Estimate Index :  157.30</t>
  </si>
  <si>
    <t>Contract Tender Date Index :  160.8</t>
  </si>
  <si>
    <t>Emergency Generators:</t>
  </si>
  <si>
    <t>409.10 Site Excavation</t>
  </si>
  <si>
    <t>409.30 Site Filling</t>
  </si>
  <si>
    <t>As per Warehouse footprint</t>
  </si>
  <si>
    <t>Covered driveway</t>
  </si>
  <si>
    <t>2m High concrete palisade fencing incl all concrete posts and mesh fencing, etc</t>
  </si>
  <si>
    <t>Site Excavation</t>
  </si>
  <si>
    <t>Site Filling</t>
  </si>
  <si>
    <t xml:space="preserve">Galvanised Mild Steel mesh gate size 900 X 2100mm </t>
  </si>
  <si>
    <t>100.31</t>
  </si>
  <si>
    <t>25MPa  Reinforced concrete Column base Type C size 1500 x 750 x 450mm deep in trences 300mm for external bases</t>
  </si>
  <si>
    <t>25MPa Reinforced concrete Column base Type A size 1200 x 1200 x 450mm deep in trences 300mm for external bases</t>
  </si>
  <si>
    <t>25MPa Reinforced concrete Column base Type B size 1500 x 1500 x 450mm deep in trences 300mm for external and internal bases</t>
  </si>
  <si>
    <t>*  220 mm thick block</t>
  </si>
  <si>
    <t>25MPa Concrete ramp including reinforcing and formwork</t>
  </si>
  <si>
    <t>PRELIMINARIES (7.5%)</t>
  </si>
  <si>
    <t>25MPa  Reinforced Column base Type C size 1500 x 750 x 450mm deep in trences 300mm for external bases</t>
  </si>
  <si>
    <t>Bulk Earthworks</t>
  </si>
  <si>
    <t>ANALYSIS OF COMPLETED CONSTRUCTION COST
(EXCLUDING VAT) (September 2011)</t>
  </si>
  <si>
    <t>Are calculated as a percentage at 7.5%</t>
  </si>
  <si>
    <t>Springbok Quantity Surveyors</t>
  </si>
  <si>
    <t>Sub-Total</t>
  </si>
  <si>
    <t>LOT 26-SPRINGFIELD PARK,DURBAN</t>
  </si>
  <si>
    <t>403.20 Site reticulation</t>
  </si>
  <si>
    <t>ELEMENTAL ESTIMATE OF CONSTRUCTION COST</t>
  </si>
  <si>
    <t>ELEMENTAL ESTIMATE OF CONSTRUCTION COST (cont'd)</t>
  </si>
  <si>
    <t>ESTIMATED FINAL CONSTRUCTION COST AT CONTRACT COMPLETION DATE</t>
  </si>
  <si>
    <t>the following :</t>
  </si>
  <si>
    <t>*  Loose furniture and fittings</t>
  </si>
  <si>
    <t>*  kerbing on base</t>
  </si>
  <si>
    <t>Rate</t>
  </si>
  <si>
    <t>r</t>
  </si>
  <si>
    <t>402: Stormwater drainage</t>
  </si>
  <si>
    <t>403.10 Incoming main</t>
  </si>
  <si>
    <t>406: Connection fees, etc</t>
  </si>
  <si>
    <t>Fee for stormwater drainage connection</t>
  </si>
  <si>
    <t>406.20 Stormwater drainage</t>
  </si>
  <si>
    <t>406.30 Water supplies</t>
  </si>
  <si>
    <t>406.50 External electrical installation</t>
  </si>
  <si>
    <t>412.10 Roads</t>
  </si>
  <si>
    <t>412.30 Kerbs</t>
  </si>
  <si>
    <t>104.80 Doors</t>
  </si>
  <si>
    <t>105: Roof</t>
  </si>
  <si>
    <t>105.10 Construction</t>
  </si>
  <si>
    <t>105.15 Coverings</t>
  </si>
  <si>
    <t>105.30 Insulation</t>
  </si>
  <si>
    <t>105.40 Eaves</t>
  </si>
  <si>
    <t>105.45 Verges</t>
  </si>
  <si>
    <t>105.50 Accessories and flashings</t>
  </si>
  <si>
    <t>105.55 Downpipes</t>
  </si>
  <si>
    <t>106: Internal Divisions</t>
  </si>
  <si>
    <t>106.10 Brick and Block walls</t>
  </si>
  <si>
    <t>Half brick wall of engineering hardburned bricks bedded and jointed in cement and sand (1:3) mortar laid in Stretcher bond complete with 'Exmet' wall reinforcement at every 4th course</t>
  </si>
  <si>
    <t>106.40 Doors</t>
  </si>
  <si>
    <t>108: Floor Finishes</t>
  </si>
  <si>
    <t>108.10 Applied floor finishes</t>
  </si>
  <si>
    <t>109: Internal wall</t>
  </si>
  <si>
    <t>finishes</t>
  </si>
  <si>
    <t>109.10 Finishes</t>
  </si>
  <si>
    <t>110: Ceilings and</t>
  </si>
  <si>
    <t>Soffits</t>
  </si>
  <si>
    <t>40mm Diam copper pipe in trench incl all fittings and connections</t>
  </si>
  <si>
    <t>To hose points in garden</t>
  </si>
  <si>
    <t>Mains supply pipe incl all fittings</t>
  </si>
  <si>
    <t>Soil wastes</t>
  </si>
  <si>
    <t>Stormwater</t>
  </si>
  <si>
    <t>Water</t>
  </si>
  <si>
    <t>Electricity</t>
  </si>
  <si>
    <t>Fee for soil drainage connection</t>
  </si>
  <si>
    <t>Fee for water connection</t>
  </si>
  <si>
    <t>Fee for electrical connection</t>
  </si>
  <si>
    <t>Taken 3m around house</t>
  </si>
  <si>
    <t>Site clearance</t>
  </si>
  <si>
    <t>Trees</t>
  </si>
  <si>
    <t>Hedges, fences, etc</t>
  </si>
  <si>
    <t>Boundary, screen and retaining walls, etc</t>
  </si>
  <si>
    <t>*  110mm thick brick including mortar</t>
  </si>
  <si>
    <t>*  brick reinforcement, sundries</t>
  </si>
  <si>
    <t xml:space="preserve">*  44mm thick flush door </t>
  </si>
  <si>
    <t>Details of Elements and Components</t>
  </si>
  <si>
    <t>105.25 Waterproofing</t>
  </si>
  <si>
    <t>108.30 Skirtings, etc</t>
  </si>
  <si>
    <t>110.50 Cornices, etc</t>
  </si>
  <si>
    <t>112.10 Installation</t>
  </si>
  <si>
    <t>112.30 Builders work</t>
  </si>
  <si>
    <t>113.05 Sanitary Fittings</t>
  </si>
  <si>
    <t>113.10 Sanitary fitting sundries</t>
  </si>
  <si>
    <t>113.15 Sanitary plumbing</t>
  </si>
  <si>
    <t>113.25 Cold water supplies</t>
  </si>
  <si>
    <t>113.35 Hot water supplies</t>
  </si>
  <si>
    <t>113.40 Geysers</t>
  </si>
  <si>
    <t>206.10 Air conditioning</t>
  </si>
  <si>
    <t>206.20 Builders work</t>
  </si>
  <si>
    <t>*  jamb lining</t>
  </si>
  <si>
    <t>*  paint to jamb lining</t>
  </si>
  <si>
    <t>*  carpet tile flooring</t>
  </si>
  <si>
    <t>*  varnish to skirting n.e. 300mm girth</t>
  </si>
  <si>
    <t xml:space="preserve">*  paint to walls </t>
  </si>
  <si>
    <t>*  glazed tiling to walls</t>
  </si>
  <si>
    <t>*  coved cornice fixed in position</t>
  </si>
  <si>
    <t>Clear the site of all rubbish, small trees and shrubs n.e. 200mm girth and vegetation before building activities</t>
  </si>
  <si>
    <t>1.2m High plastic coated wire mesh fencing incl all posts etc</t>
  </si>
  <si>
    <t>Wrought Iron double gate size 3200 X 1600mm Incl automatic closing mechanism</t>
  </si>
  <si>
    <t>North boundary</t>
  </si>
  <si>
    <t>In front boundary</t>
  </si>
  <si>
    <t>Driveway</t>
  </si>
  <si>
    <t>Tarmacadam paving incl sub-base, preparation and priming of surface</t>
  </si>
  <si>
    <t xml:space="preserve">Precast concrete kerbing bedded in concrete </t>
  </si>
  <si>
    <t>Along driveway</t>
  </si>
  <si>
    <t>111: Fittings</t>
  </si>
  <si>
    <t xml:space="preserve">112: Electrical </t>
  </si>
  <si>
    <t>Installation</t>
  </si>
  <si>
    <t xml:space="preserve">113: Internal </t>
  </si>
  <si>
    <t>Plumbing</t>
  </si>
  <si>
    <t>SPECIAL INSTALLATIONS</t>
  </si>
  <si>
    <t>206: Airconditioning</t>
  </si>
  <si>
    <t>EXTERNAL WORKS AND SERVICES</t>
  </si>
  <si>
    <t>400: Soil Drainage</t>
  </si>
  <si>
    <t>403: Water Supplies</t>
  </si>
  <si>
    <t>Fee</t>
  </si>
  <si>
    <t>408: Site Clearance</t>
  </si>
  <si>
    <t>408.10 Site Clearance</t>
  </si>
  <si>
    <t>410: Boundary, screen</t>
  </si>
  <si>
    <t>and retaining walls</t>
  </si>
  <si>
    <t>410.10 Boundary, screen and retaining walls</t>
  </si>
  <si>
    <t>411: Fencing and Gates</t>
  </si>
  <si>
    <t>411.10 Fencing</t>
  </si>
  <si>
    <t>411.20 Gates</t>
  </si>
  <si>
    <t>412: Roads, Pavings etc</t>
  </si>
  <si>
    <t xml:space="preserve">CODE
</t>
  </si>
  <si>
    <t xml:space="preserve">DESCRIPTION
</t>
  </si>
  <si>
    <t xml:space="preserve">QUANTITY
</t>
  </si>
  <si>
    <t xml:space="preserve">UNIT
</t>
  </si>
  <si>
    <t xml:space="preserve">COST
%
</t>
  </si>
  <si>
    <r>
      <t>m</t>
    </r>
    <r>
      <rPr>
        <b/>
        <vertAlign val="superscript"/>
        <sz val="8"/>
        <rFont val="Verdana"/>
        <family val="2"/>
      </rPr>
      <t>2</t>
    </r>
  </si>
  <si>
    <t>Foundations</t>
  </si>
  <si>
    <r>
      <t>m</t>
    </r>
    <r>
      <rPr>
        <vertAlign val="superscript"/>
        <sz val="8"/>
        <rFont val="Verdana"/>
        <family val="2"/>
      </rPr>
      <t>2</t>
    </r>
  </si>
  <si>
    <t>Ground Floor Construction</t>
  </si>
  <si>
    <t>Structural frame</t>
  </si>
  <si>
    <t>Independent structural components</t>
  </si>
  <si>
    <t>External envelope</t>
  </si>
  <si>
    <t>Roofs</t>
  </si>
  <si>
    <t>Internal Divisions</t>
  </si>
  <si>
    <t>Floor Finishes</t>
  </si>
  <si>
    <t>Internal Wall Finishes</t>
  </si>
  <si>
    <t>Ceilings and Soffits</t>
  </si>
  <si>
    <t>Fittings</t>
  </si>
  <si>
    <t>Electrical Installation</t>
  </si>
  <si>
    <t>Internal Plumbing</t>
  </si>
  <si>
    <t>Fire Services</t>
  </si>
  <si>
    <t>-</t>
  </si>
  <si>
    <t>Balustrading, etc</t>
  </si>
  <si>
    <t>Miscellaneous Items</t>
  </si>
  <si>
    <t>Piling</t>
  </si>
  <si>
    <t>Raised access floors</t>
  </si>
  <si>
    <t>Special fire protection</t>
  </si>
  <si>
    <t>Lifts</t>
  </si>
  <si>
    <t>Escalators</t>
  </si>
  <si>
    <t>Air conditioning</t>
  </si>
  <si>
    <t>Ventilation</t>
  </si>
  <si>
    <t>Other services</t>
  </si>
  <si>
    <t>Compactors</t>
  </si>
  <si>
    <t>Gondolas</t>
  </si>
  <si>
    <t>Stoves</t>
  </si>
  <si>
    <t>Specialised equipment</t>
  </si>
  <si>
    <t>Security Systems</t>
  </si>
  <si>
    <t>Communication systems</t>
  </si>
  <si>
    <t>Prefabricated cold rooms</t>
  </si>
  <si>
    <t>Signage</t>
  </si>
  <si>
    <t>Artworks</t>
  </si>
  <si>
    <t>no</t>
  </si>
  <si>
    <t>ALTERATIONS</t>
  </si>
  <si>
    <t>Soil Drainage</t>
  </si>
  <si>
    <t>Sub-surface water drainage</t>
  </si>
  <si>
    <t>Stormwater Drainage</t>
  </si>
  <si>
    <t>Water Supplies</t>
  </si>
  <si>
    <t>External electrical installations</t>
  </si>
  <si>
    <t>Connection Fees. Etc</t>
  </si>
  <si>
    <t>Demolitions</t>
  </si>
  <si>
    <t>Site Clearance</t>
  </si>
  <si>
    <t>Earthworks</t>
  </si>
  <si>
    <r>
      <t>m</t>
    </r>
    <r>
      <rPr>
        <vertAlign val="superscript"/>
        <sz val="8"/>
        <rFont val="Verdana"/>
        <family val="2"/>
      </rPr>
      <t>3</t>
    </r>
  </si>
  <si>
    <t>Boundary, Screen and retaining walls</t>
  </si>
  <si>
    <t>Fencing and Gates</t>
  </si>
  <si>
    <t>Roads, Pavings</t>
  </si>
  <si>
    <t>Minor Construction Work</t>
  </si>
  <si>
    <t>Pools, etc</t>
  </si>
  <si>
    <t>Garden Works</t>
  </si>
  <si>
    <t>TRAINING</t>
  </si>
  <si>
    <t>CONTINGENCY ALLOWANCES  (5%)</t>
  </si>
  <si>
    <t>%</t>
  </si>
  <si>
    <t>ESCALATION</t>
  </si>
  <si>
    <t>Pre- tender escalation</t>
  </si>
  <si>
    <t>Contract escalation</t>
  </si>
  <si>
    <t>SUMMARY OF CONSTRUCTION COST</t>
  </si>
  <si>
    <t>% of
Construction
Cost %</t>
  </si>
  <si>
    <t>Primary Elements</t>
  </si>
  <si>
    <t>Special Installations</t>
  </si>
  <si>
    <t>External Works and Services</t>
  </si>
  <si>
    <t>Preliminaries</t>
  </si>
  <si>
    <t>Contingency Allowance</t>
  </si>
  <si>
    <t>Pre-tender escalation</t>
  </si>
  <si>
    <t>Contract Escalation</t>
  </si>
  <si>
    <t>ESTIMATE OF ESCALATED CONSTRUCTION COST</t>
  </si>
  <si>
    <t>AT CONTRACT COMPLETION DATE</t>
  </si>
  <si>
    <t>CONSTRUCTION AREA :</t>
  </si>
  <si>
    <t>PROGRAMME ASSUMPTIONS</t>
  </si>
  <si>
    <t>To connection</t>
  </si>
  <si>
    <t>*  Date of Estimate :</t>
  </si>
  <si>
    <t>*  Contract Tender Date :</t>
  </si>
  <si>
    <t>*  220mm thick brick including mortar</t>
  </si>
  <si>
    <t>*  sundries</t>
  </si>
  <si>
    <t>* 4mm thick clear float glass</t>
  </si>
  <si>
    <t>* paint on gms window frame</t>
  </si>
  <si>
    <t xml:space="preserve">*  44mm thick panel door </t>
  </si>
  <si>
    <t>*  varnish on door and frame</t>
  </si>
  <si>
    <t>*  brass hinges</t>
  </si>
  <si>
    <t>*  44mm thick panel door</t>
  </si>
  <si>
    <t>*  Contract Completion Date :</t>
  </si>
  <si>
    <t>*  Pre-tender Contract Escalation :</t>
  </si>
  <si>
    <t xml:space="preserve">*  Contract Escalation : </t>
  </si>
  <si>
    <t>Extra over for Rock in excavation</t>
  </si>
  <si>
    <t>PRELIMINARIES :</t>
  </si>
  <si>
    <t>CONTINGENCIES :</t>
  </si>
  <si>
    <t>Are calculated as a percentage at 5%</t>
  </si>
  <si>
    <t>EXCLUSIONS :</t>
  </si>
  <si>
    <t>This analysis of construction cost is based on ruling</t>
  </si>
  <si>
    <t>competitive tender market conditions and excludes</t>
  </si>
  <si>
    <t>*  Unforseen foundation conditions</t>
  </si>
  <si>
    <t>*  Security system</t>
  </si>
  <si>
    <t>*  Special light fittings</t>
  </si>
  <si>
    <t>*  Authorities' fees and charges</t>
  </si>
  <si>
    <t>*  Costs of acquiring site etc</t>
  </si>
  <si>
    <t>*  Professional Fees</t>
  </si>
  <si>
    <t>AS 2/2</t>
  </si>
  <si>
    <t>EA 1/2</t>
  </si>
  <si>
    <t>EA 2/2</t>
  </si>
  <si>
    <t>Kitchen</t>
  </si>
  <si>
    <t>CODE</t>
  </si>
  <si>
    <t>DESCRIPTION</t>
  </si>
  <si>
    <t>MULTIPLIER</t>
  </si>
  <si>
    <t>LENGTH</t>
  </si>
  <si>
    <t>WIDTH</t>
  </si>
  <si>
    <t>HEIGHT</t>
  </si>
  <si>
    <t>QTY</t>
  </si>
  <si>
    <t>UNIT</t>
  </si>
  <si>
    <t>TOTAL</t>
  </si>
  <si>
    <t>External Envelope</t>
  </si>
  <si>
    <t>Ceiling and Soffits</t>
  </si>
  <si>
    <t>Air Conditioning</t>
  </si>
  <si>
    <t>External Electrical installations</t>
  </si>
  <si>
    <t>Connection Fees, Etc</t>
  </si>
  <si>
    <t>Site Clearence</t>
  </si>
  <si>
    <t>Boundary, Screen and Retaining Wall</t>
  </si>
  <si>
    <t>Gross Floor Area (GFA)</t>
  </si>
  <si>
    <t>Structural Frame</t>
  </si>
  <si>
    <t>Independent Structural Components</t>
  </si>
  <si>
    <t>Sun control screens, grilles, etc</t>
  </si>
  <si>
    <t>Special electrical installations</t>
  </si>
  <si>
    <t>105.25</t>
  </si>
  <si>
    <t>Access control</t>
  </si>
  <si>
    <t>Kitchen equipment</t>
  </si>
  <si>
    <t>Security systems</t>
  </si>
  <si>
    <t>Miscellaneous items</t>
  </si>
  <si>
    <t>Stormwater drainage</t>
  </si>
  <si>
    <t>Fire services</t>
  </si>
  <si>
    <t>Covered walkways, etc</t>
  </si>
  <si>
    <t>Pergolas. Canopies, etc</t>
  </si>
  <si>
    <t>Minor construction work</t>
  </si>
  <si>
    <t>Sports facilities</t>
  </si>
  <si>
    <t>Unreinforced strip footings</t>
  </si>
  <si>
    <t>Reinforced strip footings</t>
  </si>
  <si>
    <t>Straps and foundation beams</t>
  </si>
  <si>
    <t>Columns, column bases and pile caps</t>
  </si>
  <si>
    <t>Lift shaft bases</t>
  </si>
  <si>
    <t>Brick and block walls</t>
  </si>
  <si>
    <t>Reinforced concrete walls</t>
  </si>
  <si>
    <t>Rock, etc excavation</t>
  </si>
  <si>
    <t>Suspended Floors</t>
  </si>
  <si>
    <t>Ramps</t>
  </si>
  <si>
    <t>Slabs</t>
  </si>
  <si>
    <t>Staircases</t>
  </si>
  <si>
    <t>Columns supporting slabs</t>
  </si>
  <si>
    <t>Beams</t>
  </si>
  <si>
    <t>*  risk of collapse to sides of excavations</t>
  </si>
  <si>
    <t>*  e.o.o.b for facings</t>
  </si>
  <si>
    <t>Keep excavations free of water</t>
  </si>
  <si>
    <t>Item</t>
  </si>
  <si>
    <t>*  Item</t>
  </si>
  <si>
    <t>Area on plan of structural floor and roof slabs measured over small openings and staircases (deduct area of lift shafts and large openings).</t>
  </si>
  <si>
    <t xml:space="preserve">Area on plan of structure having foundations, measured over walls. </t>
  </si>
  <si>
    <t>Area on plan of ground floor construction, measured over walls.</t>
  </si>
  <si>
    <t>Construction area</t>
  </si>
  <si>
    <t>Area on elevation of the external envelope of the building in line with the general faces of the building and measured over openings, columns, slab edges, etc and including gable walls.</t>
  </si>
  <si>
    <t>Area on elevation of internal divisions measured over all openings, columns, etc</t>
  </si>
  <si>
    <t>Areas on elevation of partitions measured over doors, sidelights, fanlights and borrowed lights</t>
  </si>
  <si>
    <t>Area on plan of floors measured over walls, small openings and staircases</t>
  </si>
  <si>
    <t xml:space="preserve">Area on elevation of internal finishes to all walls measured between unfinished floor and ceiling and over doors, windows, etc. </t>
  </si>
  <si>
    <t xml:space="preserve"> </t>
  </si>
  <si>
    <t>Area on plan of those portions of the building having soffit finishes and ceilings measured over walls, small openings and staircases (deduct area of lift shafts and large openings)</t>
  </si>
  <si>
    <t>Construction area.</t>
  </si>
  <si>
    <t>Number of sanitary fittings excluding geysers</t>
  </si>
  <si>
    <t>Number of fire service fittings</t>
  </si>
  <si>
    <t>Length of all balustrading, parapet walls, etc</t>
  </si>
  <si>
    <t>Area on plan of lowest floor having piled foundations</t>
  </si>
  <si>
    <t>Area on elevation of sun control screens, grilles, etc</t>
  </si>
  <si>
    <t xml:space="preserve">Area on plan of those portions of the building having raised access floors measured over walls and small openings </t>
  </si>
  <si>
    <t>Area on plan of the portions of the building protected</t>
  </si>
  <si>
    <t>Number of lifts</t>
  </si>
  <si>
    <t>Number of escalators</t>
  </si>
  <si>
    <t>Area on plan of the air conditioned portions of the building</t>
  </si>
  <si>
    <t>Area on plan of the ventilated portions of the building</t>
  </si>
  <si>
    <t>Number of compactors</t>
  </si>
  <si>
    <t>Number of access control points</t>
  </si>
  <si>
    <t>Number of gondolas</t>
  </si>
  <si>
    <t>Number of stoves</t>
  </si>
  <si>
    <t>Area on plan of the portion of the building having kitchen equipment</t>
  </si>
  <si>
    <t>Area on plan of the portion of the building being served by specialsied equipment</t>
  </si>
  <si>
    <t>500 X 500X 2mm Thick Marley carpet tiles fixed with adhesive on and including 30mm thick cement screed</t>
  </si>
  <si>
    <t>19 X 75mm High wrot Meranti skirting finished with 2 coats varnish</t>
  </si>
  <si>
    <t>2 Coats plaster, 1 undercoat and 2 coats interior PVA paint to walls</t>
  </si>
  <si>
    <t>White glazed wall tiles fixed with adhesive to plastered walls</t>
  </si>
  <si>
    <t>75mm Coved gypsum cornice</t>
  </si>
  <si>
    <t>900mm High melamine faced and edged kitchen floor units, incl ironmongery</t>
  </si>
  <si>
    <t>600mm High melamine faced and edged kitchen wall units, incl ironmongery</t>
  </si>
  <si>
    <t>Handbasin</t>
  </si>
  <si>
    <t>Bath</t>
  </si>
  <si>
    <t>WC</t>
  </si>
  <si>
    <t>Wash-up sink</t>
  </si>
  <si>
    <t>Installation of standard domestic lighting and power circuits with sheet metal distribution board etc</t>
  </si>
  <si>
    <t>Standard wash hand basin size 455 X 290mm on concealed brackets fixed to wall (colour white), complete with 2 taps, waste unions, trap etc</t>
  </si>
  <si>
    <t xml:space="preserve">Standard WC Suite (white) comprising pan and low level cistern with double flap seat </t>
  </si>
  <si>
    <t>Acrylic bath tub size 1700 X 700mm complete with 2 taps, waste union, and trap etc</t>
  </si>
  <si>
    <t>Mewa stainless steel deluxe model kitchen sink top size 1000 X 600mm</t>
  </si>
  <si>
    <t>White glazed ceramic single soap dish</t>
  </si>
  <si>
    <t>White glazed ceramic semi-recessed toilet paper holder</t>
  </si>
  <si>
    <t>Halcast 20mm diameter chrome plated towel rail 600mm long</t>
  </si>
  <si>
    <t xml:space="preserve">6mm silver backed mirror size 450 X 600mm with bevelled and polished edges and CP caps to screw heads </t>
  </si>
  <si>
    <t>Masterbilt medicine cabinet size 300 X 450mm</t>
  </si>
  <si>
    <t>Soil waste and vent pipes to fittings</t>
  </si>
  <si>
    <t>Cold Water supplies incl copper pipes, capillary fittings etc</t>
  </si>
  <si>
    <t>Hot water supplies incl copper pipes, capillary fittings etc</t>
  </si>
  <si>
    <t>Kwikot 250L hot water cylinder, 300Kpa, 4 KW incl tray fixed on top of roofing members</t>
  </si>
  <si>
    <t>Ceiling installation</t>
  </si>
  <si>
    <t>Air conditioning with 9000 BTU Carrier air-conditioning units</t>
  </si>
  <si>
    <t>Builders work incl. profit and attendance on specialist contractor</t>
  </si>
  <si>
    <t>Area on plan of the portion of the building having security systems</t>
  </si>
  <si>
    <t>Area on plan of the portion of the building having communication systems</t>
  </si>
  <si>
    <t>Number of prefabricated cold rooms</t>
  </si>
  <si>
    <t>Number of artworks</t>
  </si>
  <si>
    <t>Length of soil drains measured over manholes from the feet of stacks to the connections, etc</t>
  </si>
  <si>
    <t>Length of sub-surface drains measured over catchpits to sumps</t>
  </si>
  <si>
    <t>Length of stormwater channeling and piping measured over catchpits to connections</t>
  </si>
  <si>
    <t>Length of water piping from mains to building and over site</t>
  </si>
  <si>
    <t>Length of cables from mains to building and over site</t>
  </si>
  <si>
    <t>Number of connections, etc</t>
  </si>
  <si>
    <t>Number of items demolished</t>
  </si>
  <si>
    <t>Area of site clearance</t>
  </si>
  <si>
    <t>Volume of excavation and / or filling</t>
  </si>
  <si>
    <t>Area on elevation of walls, etc</t>
  </si>
  <si>
    <t>ELECTRICAL INSTALLATION</t>
  </si>
  <si>
    <t>INTERNAL PLUMBING</t>
  </si>
  <si>
    <t>6mm silver backed mirror size 450 X 600mm with bevelled and polished edges and CP caps to screw heads</t>
  </si>
  <si>
    <t>AIR CONDITIONING</t>
  </si>
  <si>
    <t>SOIL DRAINAGE</t>
  </si>
  <si>
    <t>STORMWATER DRAINAGE</t>
  </si>
  <si>
    <t>WATER SUPPLIES</t>
  </si>
  <si>
    <t>SITE CLEARANCE</t>
  </si>
  <si>
    <t xml:space="preserve">BOUNDARY, SCREEN AND RETAINING WALLS </t>
  </si>
  <si>
    <t>FENCING AND GATES</t>
  </si>
  <si>
    <t>22mm Diam copper pipe in trench incl all fittings and connections</t>
  </si>
  <si>
    <t>ROADS, PAVINGS</t>
  </si>
  <si>
    <t>Length of fencing over gates</t>
  </si>
  <si>
    <t>Area on plan of roads, paving, etc</t>
  </si>
  <si>
    <t>Area on plan of covered parking, walkways, etc.</t>
  </si>
  <si>
    <t>Area on plan of pergolas, canopies, etc</t>
  </si>
  <si>
    <t>Area on plan of all minor construction work</t>
  </si>
  <si>
    <t>Number of pools</t>
  </si>
  <si>
    <t>Number of sports facilities</t>
  </si>
  <si>
    <t>Area on plan of garden work</t>
  </si>
  <si>
    <t>Number of miscellaneous site works</t>
  </si>
  <si>
    <t>Slabs in unframed structures</t>
  </si>
  <si>
    <t>103,4</t>
  </si>
  <si>
    <t>Independent columns</t>
  </si>
  <si>
    <t>Portal frames</t>
  </si>
  <si>
    <t>Curtain walls</t>
  </si>
  <si>
    <t>Precast cladding</t>
  </si>
  <si>
    <t>External finishes</t>
  </si>
  <si>
    <t>Shopfronts and similar entrance screens</t>
  </si>
  <si>
    <t>Special doors</t>
  </si>
  <si>
    <t>Roof, lantern and southlights</t>
  </si>
  <si>
    <t>Trafficable surfaces</t>
  </si>
  <si>
    <t>Accessories and flashings</t>
  </si>
  <si>
    <t>Ventilators</t>
  </si>
  <si>
    <t>Dormers</t>
  </si>
  <si>
    <t>Chimneys</t>
  </si>
  <si>
    <t>Borrowed lights</t>
  </si>
  <si>
    <t>Applied floor finishes</t>
  </si>
  <si>
    <t>Stair and ramp finishes</t>
  </si>
  <si>
    <t>Skirtings, etc</t>
  </si>
  <si>
    <t>Rails, etc</t>
  </si>
  <si>
    <t>Slab soffit finishes</t>
  </si>
  <si>
    <t>Nailed-up ceilings</t>
  </si>
  <si>
    <t>Suspended ceilings</t>
  </si>
  <si>
    <t>Bulkheads</t>
  </si>
  <si>
    <t>Cornices, etc</t>
  </si>
  <si>
    <t>Front door</t>
  </si>
  <si>
    <t>Special light fittings</t>
  </si>
  <si>
    <t>Builders work</t>
  </si>
  <si>
    <t>Sanitary fittings</t>
  </si>
  <si>
    <t>Sanitary fitting sundries</t>
  </si>
  <si>
    <t>Sanitary plumbing</t>
  </si>
  <si>
    <t>Plumbing duct covers</t>
  </si>
  <si>
    <t>Cold water supplies</t>
  </si>
  <si>
    <t>Water storage tanks</t>
  </si>
  <si>
    <t>Hot water supplies</t>
  </si>
  <si>
    <t>Geysers</t>
  </si>
  <si>
    <t>Boilers</t>
  </si>
  <si>
    <t>Booster pumps</t>
  </si>
  <si>
    <t>Solar heating</t>
  </si>
  <si>
    <t>Supply heat pumps</t>
  </si>
  <si>
    <t>Fire stops to vertical service shafts, ets</t>
  </si>
  <si>
    <t>Fire resistant paint, etc</t>
  </si>
  <si>
    <t>Extinguishers</t>
  </si>
  <si>
    <t>Fire hose reels</t>
  </si>
  <si>
    <t>Valve and hose couplings</t>
  </si>
  <si>
    <t>Water supply</t>
  </si>
  <si>
    <t>Balustrade walls</t>
  </si>
  <si>
    <t>Parapet walls</t>
  </si>
  <si>
    <t>Steel balustrading</t>
  </si>
  <si>
    <t>Timber balustrading</t>
  </si>
  <si>
    <t>Other balustrading</t>
  </si>
  <si>
    <t>Flor ducts</t>
  </si>
  <si>
    <t>Half brick wall of type NFP clay bricks in class II mortar, incl brickforce reinforcement every 5th course</t>
  </si>
  <si>
    <t>44mm semi-solid flush timber door, size 813X2032mm with hot dipped galvanised pressed metal jamb linings for 115mm wall with 100x70mm PC lintol over;  one coat primer; and two coats PVA emulsion paint to door and frame. Ironmongery incl. 2-lever lockset and CP handles</t>
  </si>
  <si>
    <t>Internal doors</t>
  </si>
  <si>
    <t>Other</t>
  </si>
  <si>
    <t>Sheet piling</t>
  </si>
  <si>
    <t>Driven piles</t>
  </si>
  <si>
    <t>Cast in-situ piles</t>
  </si>
  <si>
    <t>Establishment, etc</t>
  </si>
  <si>
    <t>Pile testing, etc</t>
  </si>
  <si>
    <t>Soil drains</t>
  </si>
  <si>
    <t>Stormwater drains</t>
  </si>
  <si>
    <t>Incoming main</t>
  </si>
  <si>
    <t>Site reticulation</t>
  </si>
  <si>
    <t>Street, bollard, etc lighting</t>
  </si>
  <si>
    <t>Floodlighting</t>
  </si>
  <si>
    <t>Soil drainage</t>
  </si>
  <si>
    <t>Water supplies</t>
  </si>
  <si>
    <t>Fire service</t>
  </si>
  <si>
    <t>External electrical installation</t>
  </si>
  <si>
    <t>Fencing</t>
  </si>
  <si>
    <t>Gates</t>
  </si>
  <si>
    <t>Roads</t>
  </si>
  <si>
    <t>Pavings</t>
  </si>
  <si>
    <t>Kerbs</t>
  </si>
  <si>
    <t>As per GFA</t>
  </si>
  <si>
    <t>N/a</t>
  </si>
  <si>
    <t>North and South</t>
  </si>
  <si>
    <t>10% of excavation volume</t>
  </si>
  <si>
    <t>Open eaves 500mm extreme projection, exposed timbers having 1 coat primer and 2 coats emulsion paint; 100mm fibre cement half-round gutters painted externally with 1 coat primer and 2 coats emulsion paint</t>
  </si>
  <si>
    <t>Open verges 150mm extreme projection, exposed timbers having 1 coat primer and 2 coats emulsion paint; fibre reinforced flat bargeboard painted with 1 coat primer and 2 coats emulsion paint</t>
  </si>
  <si>
    <t xml:space="preserve">Stepped fibreglass flashing dressed over roof covering and tucked into groove in walling, 600mm girth </t>
  </si>
  <si>
    <t>76mm Diameter fibre reinforced cement rainwater downpipe incl swanneck, offsets, shoes, etc, painted externally with 1 coat primer and 2 coats emulsion paint</t>
  </si>
  <si>
    <t>50mm Thick Mineral fibreglass blanket insulation cut and fitted between trusses (internal area measured on flat)</t>
  </si>
  <si>
    <t>East</t>
  </si>
  <si>
    <t>West</t>
  </si>
  <si>
    <t>At corners</t>
  </si>
  <si>
    <t>20mm Plaster to walls with one coat universal primer and 2 coats external quality PVA paint to walls</t>
  </si>
  <si>
    <t>Type NC1</t>
  </si>
  <si>
    <t>Type NC2</t>
  </si>
  <si>
    <t>Type ND510</t>
  </si>
  <si>
    <t>Lower roof</t>
  </si>
  <si>
    <t>Upper roof</t>
  </si>
  <si>
    <t>Area of the roof covering and waterproofing measured in the various planes of the roof over parapets, box gutters, etc (Area measured on slope)</t>
  </si>
  <si>
    <t>Roof covering of concrete roof tiles at 17.5 degree pitch fixed to 38 X 38mm sawn softwood battens (Area on slope)</t>
  </si>
  <si>
    <t>Waterproofing membrane of 250 micron "Gunplas U.T" white grade 1 polyethylene sheeting with 150mm laps.</t>
  </si>
  <si>
    <t>m2</t>
  </si>
  <si>
    <t>ELEMENTAL COST BREAKDOWN</t>
  </si>
  <si>
    <t>REF</t>
  </si>
  <si>
    <t>ELEMENTS</t>
  </si>
  <si>
    <t>No</t>
  </si>
  <si>
    <t>Length</t>
  </si>
  <si>
    <t>Width</t>
  </si>
  <si>
    <t>Depth</t>
  </si>
  <si>
    <t>Total</t>
  </si>
  <si>
    <t>Unit</t>
  </si>
  <si>
    <t>Unit Rate</t>
  </si>
  <si>
    <t>a</t>
  </si>
  <si>
    <t>b</t>
  </si>
  <si>
    <t>c</t>
  </si>
  <si>
    <t>d</t>
  </si>
  <si>
    <t>e =                                 a*b*c*d</t>
  </si>
  <si>
    <t>m</t>
  </si>
  <si>
    <t>FOUNDATIONS</t>
  </si>
  <si>
    <t>100.10</t>
  </si>
  <si>
    <t>*  excavate for trench</t>
  </si>
  <si>
    <t>m3</t>
  </si>
  <si>
    <t>*  backfilling</t>
  </si>
  <si>
    <t>100.60</t>
  </si>
  <si>
    <t>100.80</t>
  </si>
  <si>
    <t>100.90</t>
  </si>
  <si>
    <t>Sundries</t>
  </si>
  <si>
    <t>GROUND FLOOR CONSTRUCTION</t>
  </si>
  <si>
    <t>101.10</t>
  </si>
  <si>
    <t>Solid Floors</t>
  </si>
  <si>
    <t>*  dpm</t>
  </si>
  <si>
    <t>Steps</t>
  </si>
  <si>
    <t>EXTERNAL ENVELOPE</t>
  </si>
  <si>
    <t>104.10</t>
  </si>
  <si>
    <t>104.50</t>
  </si>
  <si>
    <t>*  20mm thick plain face plaster</t>
  </si>
  <si>
    <t>104.60</t>
  </si>
  <si>
    <t>Windows</t>
  </si>
  <si>
    <t>*  wimdow frame with ironmongery</t>
  </si>
  <si>
    <t>*  130mm wide pressed fibre-cement cill</t>
  </si>
  <si>
    <t>*  precast concrete lintol</t>
  </si>
  <si>
    <t>104.80</t>
  </si>
  <si>
    <t>Doors</t>
  </si>
  <si>
    <t>*  alumn pull handles</t>
  </si>
  <si>
    <t>*  lock set</t>
  </si>
  <si>
    <t>ROOF</t>
  </si>
  <si>
    <t>105.10</t>
  </si>
  <si>
    <t>Construction</t>
  </si>
  <si>
    <t>105.15</t>
  </si>
  <si>
    <t>Coverings</t>
  </si>
  <si>
    <t>105.30</t>
  </si>
  <si>
    <t>Insulation</t>
  </si>
  <si>
    <t>*  insulation</t>
  </si>
  <si>
    <t>105.40</t>
  </si>
  <si>
    <t>Eaves</t>
  </si>
  <si>
    <t>105.45</t>
  </si>
  <si>
    <t>Verges</t>
  </si>
  <si>
    <t>105.50</t>
  </si>
  <si>
    <t>105.55</t>
  </si>
  <si>
    <t>Downpipes</t>
  </si>
  <si>
    <t>INTERNAL DIVISIONS</t>
  </si>
  <si>
    <t>106.40</t>
  </si>
  <si>
    <t>Partitions</t>
  </si>
  <si>
    <t>FLOOR FINISHES</t>
  </si>
  <si>
    <t>108.10</t>
  </si>
  <si>
    <t>Waterproofing</t>
  </si>
  <si>
    <t>INTERNAL WALL FINISHES</t>
  </si>
  <si>
    <t>109.10</t>
  </si>
  <si>
    <t>Finishes</t>
  </si>
  <si>
    <t>*  emulsion paint</t>
  </si>
  <si>
    <t>CEILINGS AND SOFFITS</t>
  </si>
  <si>
    <t>FITTINGS</t>
  </si>
  <si>
    <t>111.20</t>
  </si>
  <si>
    <t>*  laminated finish</t>
  </si>
  <si>
    <t>*  stainless steel handle</t>
  </si>
  <si>
    <t>*  stainless steel hinge</t>
  </si>
  <si>
    <t>*  door panel in laminated finish</t>
  </si>
  <si>
    <t>Kitchen floor units</t>
  </si>
  <si>
    <t>*  600W solid surface top</t>
  </si>
  <si>
    <t>Kitchen wall units</t>
  </si>
  <si>
    <t>PRIMARY ELEMENTS</t>
  </si>
  <si>
    <t xml:space="preserve">CONSTRUCTION AREA  =  </t>
  </si>
  <si>
    <r>
      <t>m</t>
    </r>
    <r>
      <rPr>
        <vertAlign val="superscript"/>
        <sz val="9"/>
        <rFont val="Verdana"/>
        <family val="2"/>
      </rPr>
      <t>2</t>
    </r>
  </si>
  <si>
    <t>Details of Element and Component</t>
  </si>
  <si>
    <t>Element</t>
  </si>
  <si>
    <t>Component</t>
  </si>
  <si>
    <t>Description</t>
  </si>
  <si>
    <t>Quantity</t>
  </si>
  <si>
    <t>Cost 
%</t>
  </si>
  <si>
    <t>100: Foundations</t>
  </si>
  <si>
    <r>
      <t>m</t>
    </r>
    <r>
      <rPr>
        <b/>
        <vertAlign val="superscript"/>
        <sz val="9"/>
        <rFont val="Verdana"/>
        <family val="2"/>
      </rPr>
      <t>2</t>
    </r>
  </si>
  <si>
    <t>100.10 Unreinforced strip footings</t>
  </si>
  <si>
    <t>100.60 Brick and Block walls</t>
  </si>
  <si>
    <t>100.80 Rock, etc excavation</t>
  </si>
  <si>
    <t>Extra over for removal of rocks and all other obstructions below ground level</t>
  </si>
  <si>
    <r>
      <t>m</t>
    </r>
    <r>
      <rPr>
        <vertAlign val="superscript"/>
        <sz val="9"/>
        <rFont val="Verdana"/>
        <family val="2"/>
      </rPr>
      <t>3</t>
    </r>
  </si>
  <si>
    <t>100.90 Sundries</t>
  </si>
  <si>
    <t>Allow for keeping all excavate site free from water by pumping or otherwise</t>
  </si>
  <si>
    <t>101: Ground Floor</t>
  </si>
  <si>
    <t>101.10 Solid Floors</t>
  </si>
  <si>
    <t xml:space="preserve">104: External </t>
  </si>
  <si>
    <t>Envelope</t>
  </si>
  <si>
    <t>104.10 Brick and Block Walls</t>
  </si>
  <si>
    <t>104.50 External Finishes</t>
  </si>
  <si>
    <t>20mm Thick cement and sand (1:3) plain face plaster to walls complete with one coat sealer, one undercoat and two finishing coats of external grade weather proofing emulsion paint to plastered wall surfaces</t>
  </si>
  <si>
    <t>104.60 Windows</t>
  </si>
  <si>
    <t>*  handles</t>
  </si>
  <si>
    <t>*  600 x 900 timber cascase</t>
  </si>
  <si>
    <t>*  installation cost</t>
  </si>
  <si>
    <t>*  wash handbasin</t>
  </si>
  <si>
    <t>*  taps</t>
  </si>
  <si>
    <t>*  waste pipng</t>
  </si>
  <si>
    <t>*  water supplies</t>
  </si>
  <si>
    <t>*  WC suite complete</t>
  </si>
  <si>
    <t>*  waste piping</t>
  </si>
  <si>
    <t>*  sink unit and drainer top installed</t>
  </si>
  <si>
    <t>*  ceramic soap dish</t>
  </si>
  <si>
    <t>*  builders work</t>
  </si>
  <si>
    <t>*  toilet paper holder</t>
  </si>
  <si>
    <t>*  towel rail</t>
  </si>
  <si>
    <t>*  mirror installed complete</t>
  </si>
  <si>
    <t>*  average cost per fitting</t>
  </si>
  <si>
    <t xml:space="preserve">*  average cost per fitting </t>
  </si>
  <si>
    <t>*  average cot per fitting</t>
  </si>
  <si>
    <t>Ceiling mounted geyser incl drip trays etc</t>
  </si>
  <si>
    <t xml:space="preserve">*  site clearance </t>
  </si>
  <si>
    <t>*  mesh fencing</t>
  </si>
  <si>
    <t>*  Gate installed complete</t>
  </si>
  <si>
    <t>PROPOSED WAREHOUSE DEVELOPMENT</t>
  </si>
  <si>
    <t>LOT 26-SPRIGFIELD PARK,DURBAN</t>
  </si>
  <si>
    <t xml:space="preserve">QUANTITIES TAKE-OFF ON PLAN </t>
  </si>
  <si>
    <t>PROJECT : FINANCIAL BUDGETING SERVICE FOR PROPOSED WAREHOUSE</t>
  </si>
  <si>
    <t>Construction
Cost
R</t>
  </si>
  <si>
    <r>
      <t>Rate
per m</t>
    </r>
    <r>
      <rPr>
        <b/>
        <vertAlign val="superscript"/>
        <sz val="10"/>
        <rFont val="Arial"/>
        <family val="2"/>
      </rPr>
      <t>2</t>
    </r>
    <r>
      <rPr>
        <b/>
        <sz val="10"/>
        <rFont val="Arial"/>
        <family val="2"/>
      </rPr>
      <t xml:space="preserve">
R</t>
    </r>
  </si>
  <si>
    <t>ESTIMATED CONSTRUCTION COST AS AT SEPTEMBER 2011</t>
  </si>
  <si>
    <t>VALUE ADDED TAX-14%</t>
  </si>
  <si>
    <t>COST
R</t>
  </si>
  <si>
    <t>COST PER
UNIT
R</t>
  </si>
  <si>
    <r>
      <t>COST PER
m</t>
    </r>
    <r>
      <rPr>
        <b/>
        <vertAlign val="superscript"/>
        <sz val="8"/>
        <rFont val="Verdana"/>
        <family val="2"/>
      </rPr>
      <t>2</t>
    </r>
    <r>
      <rPr>
        <b/>
        <sz val="8"/>
        <rFont val="Verdana"/>
        <family val="2"/>
      </rPr>
      <t xml:space="preserve">
R</t>
    </r>
  </si>
  <si>
    <t>Cost Per Unit
R</t>
  </si>
  <si>
    <t>Cost
R</t>
  </si>
  <si>
    <t>Element
Rate
R</t>
  </si>
  <si>
    <t>C</t>
  </si>
  <si>
    <t>B</t>
  </si>
  <si>
    <t>Main area                      A</t>
  </si>
  <si>
    <t>Covered Driveway           D</t>
  </si>
  <si>
    <t>Dwg No-91/97/01            1</t>
  </si>
  <si>
    <t>Beam 1</t>
  </si>
  <si>
    <t>Beam 2</t>
  </si>
  <si>
    <t>Beam 3</t>
  </si>
  <si>
    <t>Beam 4</t>
  </si>
  <si>
    <t>Beam 5</t>
  </si>
  <si>
    <t>Beam 6</t>
  </si>
  <si>
    <t>Beam 7</t>
  </si>
  <si>
    <t>Unreinforced strip footings of 25 Mpa concrete size 500 x 450mm  in trenches total 300mm deep for external footings</t>
  </si>
  <si>
    <t>Reinforced Foundation beams size 500 x 450mm in trenches total 300mm deep for external beams</t>
  </si>
  <si>
    <t>Reinforced Foundation beams size 1700 x 450mm in trenches total 300mm deep for external beams</t>
  </si>
  <si>
    <t>Type A</t>
  </si>
  <si>
    <t>Type B</t>
  </si>
  <si>
    <t>Type C</t>
  </si>
  <si>
    <t>Reinforced Foundation beams  of 25MPa size 1700 x 450mm in trenches total 300mm deep for external beams</t>
  </si>
  <si>
    <t>Reinforced Column of 25MPa base Type B size 1500 x 1500 x 450mm deep in trences 300mm for external and internal bases</t>
  </si>
  <si>
    <t>Reinforced Column of 25MPa  base Type C size 1500 x 750 x 450mm deep in trences 300mm for external bases</t>
  </si>
  <si>
    <t>One block wall of hollow concrete blocks crossbonded in Class 2 mortar  with brickforce every 2nd course. 2850mm high to underside of raised platform level.</t>
  </si>
  <si>
    <t>Lbl 10 on dwg no 91/97/01</t>
  </si>
  <si>
    <t>A</t>
  </si>
  <si>
    <t>Unreinforced strip footings of 25 Mpa concrete size 500 x 450  in trenches total 300mm deep for external footings</t>
  </si>
  <si>
    <t>*  concrete 25MPa</t>
  </si>
  <si>
    <t>*  Blinding layer (1:3:6)</t>
  </si>
  <si>
    <t>100.30</t>
  </si>
  <si>
    <t>* rod reinforcing</t>
  </si>
  <si>
    <t>100.40</t>
  </si>
  <si>
    <t>*  excavate for column base</t>
  </si>
  <si>
    <t>Reinforced Column of 25MPa base Type A size 1200 x 1200 x 450mm deep in trenches 300mm for external bases</t>
  </si>
  <si>
    <t>*  risk of collapse to sides of base</t>
  </si>
  <si>
    <t>*  dpc 345mm wide</t>
  </si>
  <si>
    <t>100.30 Straps and foundation beams</t>
  </si>
  <si>
    <t>100.40 Columns, column bases and pile caps</t>
  </si>
  <si>
    <t>101.20</t>
  </si>
</sst>
</file>

<file path=xl/styles.xml><?xml version="1.0" encoding="utf-8"?>
<styleSheet xmlns="http://schemas.openxmlformats.org/spreadsheetml/2006/main">
  <numFmts count="10">
    <numFmt numFmtId="164" formatCode="_(&quot;$&quot;* #,##0.00_);_(&quot;$&quot;* \(#,##0.00\);_(&quot;$&quot;* &quot;-&quot;??_);_(@_)"/>
    <numFmt numFmtId="165" formatCode="_(* #,##0.00_);_(* \(#,##0.00\);_(* &quot;-&quot;??_);_(@_)"/>
    <numFmt numFmtId="166" formatCode="0_);[Red]\(0\)"/>
    <numFmt numFmtId="167" formatCode="0_)"/>
    <numFmt numFmtId="168" formatCode="0.0"/>
    <numFmt numFmtId="169" formatCode="0.00_)"/>
    <numFmt numFmtId="170" formatCode="0.00_);[Red]\(0.00\)"/>
    <numFmt numFmtId="171" formatCode="#,##0.000"/>
    <numFmt numFmtId="172" formatCode="_(* #,##0.000_);_(* \(#,##0.000\);_(* &quot;-&quot;??_);_(@_)"/>
    <numFmt numFmtId="173" formatCode="0.0_);[Red]\(0.0\)"/>
  </numFmts>
  <fonts count="35">
    <font>
      <sz val="10"/>
      <name val="Arial"/>
    </font>
    <font>
      <sz val="10"/>
      <name val="Arial"/>
    </font>
    <font>
      <sz val="8"/>
      <name val="Arial"/>
      <family val="2"/>
    </font>
    <font>
      <sz val="10"/>
      <name val="Arial"/>
      <family val="2"/>
    </font>
    <font>
      <sz val="12"/>
      <name val="Courier"/>
      <family val="3"/>
    </font>
    <font>
      <b/>
      <sz val="11"/>
      <name val="Arial MT"/>
    </font>
    <font>
      <b/>
      <sz val="11"/>
      <color indexed="8"/>
      <name val="Arial"/>
      <family val="2"/>
    </font>
    <font>
      <sz val="10"/>
      <color indexed="8"/>
      <name val="Arial"/>
      <family val="2"/>
    </font>
    <font>
      <b/>
      <sz val="10"/>
      <color indexed="8"/>
      <name val="Arial"/>
      <family val="2"/>
    </font>
    <font>
      <b/>
      <sz val="10"/>
      <name val="Arial"/>
      <family val="2"/>
    </font>
    <font>
      <b/>
      <sz val="9"/>
      <name val="Verdana"/>
      <family val="2"/>
    </font>
    <font>
      <sz val="9"/>
      <name val="Verdana"/>
      <family val="2"/>
    </font>
    <font>
      <vertAlign val="superscript"/>
      <sz val="9"/>
      <name val="Verdana"/>
      <family val="2"/>
    </font>
    <font>
      <b/>
      <vertAlign val="superscript"/>
      <sz val="9"/>
      <name val="Verdana"/>
      <family val="2"/>
    </font>
    <font>
      <sz val="9"/>
      <color indexed="10"/>
      <name val="Verdana"/>
      <family val="2"/>
    </font>
    <font>
      <b/>
      <sz val="10"/>
      <name val="Arial"/>
      <family val="2"/>
    </font>
    <font>
      <b/>
      <sz val="8"/>
      <name val="Verdana"/>
      <family val="2"/>
    </font>
    <font>
      <b/>
      <vertAlign val="superscript"/>
      <sz val="8"/>
      <name val="Verdana"/>
      <family val="2"/>
    </font>
    <font>
      <sz val="8"/>
      <name val="Verdana"/>
      <family val="2"/>
    </font>
    <font>
      <vertAlign val="superscript"/>
      <sz val="8"/>
      <name val="Verdana"/>
      <family val="2"/>
    </font>
    <font>
      <sz val="10.5"/>
      <name val="Arial"/>
      <family val="2"/>
    </font>
    <font>
      <b/>
      <sz val="10.5"/>
      <name val="Arial"/>
      <family val="2"/>
    </font>
    <font>
      <b/>
      <vertAlign val="superscript"/>
      <sz val="10"/>
      <name val="Arial"/>
      <family val="2"/>
    </font>
    <font>
      <sz val="10"/>
      <color indexed="12"/>
      <name val="Arial"/>
      <family val="2"/>
    </font>
    <font>
      <b/>
      <sz val="10"/>
      <color indexed="12"/>
      <name val="Arial"/>
      <family val="2"/>
    </font>
    <font>
      <sz val="9"/>
      <name val="Arial"/>
      <family val="2"/>
    </font>
    <font>
      <b/>
      <sz val="10"/>
      <name val="Arial MT"/>
    </font>
    <font>
      <b/>
      <sz val="11"/>
      <name val="Verdana"/>
      <family val="2"/>
    </font>
    <font>
      <sz val="10"/>
      <color indexed="10"/>
      <name val="Arial"/>
      <family val="2"/>
    </font>
    <font>
      <sz val="10"/>
      <color indexed="10"/>
      <name val="Arial"/>
      <family val="2"/>
    </font>
    <font>
      <b/>
      <sz val="10"/>
      <name val="Arial"/>
    </font>
    <font>
      <sz val="10"/>
      <name val="Calibri"/>
      <family val="2"/>
    </font>
    <font>
      <sz val="10"/>
      <color indexed="8"/>
      <name val="Calibri"/>
      <family val="2"/>
    </font>
    <font>
      <b/>
      <sz val="16"/>
      <name val="Monotype Corsiva"/>
      <family val="4"/>
    </font>
    <font>
      <b/>
      <sz val="14"/>
      <name val="Arial MT"/>
    </font>
  </fonts>
  <fills count="13">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indexed="22"/>
        <bgColor indexed="64"/>
      </patternFill>
    </fill>
    <fill>
      <patternFill patternType="solid">
        <fgColor indexed="13"/>
        <bgColor indexed="64"/>
      </patternFill>
    </fill>
    <fill>
      <patternFill patternType="solid">
        <fgColor indexed="9"/>
        <bgColor indexed="64"/>
      </patternFill>
    </fill>
    <fill>
      <patternFill patternType="solid">
        <fgColor indexed="50"/>
        <bgColor indexed="64"/>
      </patternFill>
    </fill>
    <fill>
      <patternFill patternType="solid">
        <fgColor indexed="31"/>
        <bgColor indexed="64"/>
      </patternFill>
    </fill>
    <fill>
      <patternFill patternType="solid">
        <fgColor indexed="46"/>
        <bgColor indexed="64"/>
      </patternFill>
    </fill>
    <fill>
      <patternFill patternType="solid">
        <fgColor indexed="44"/>
        <bgColor indexed="64"/>
      </patternFill>
    </fill>
    <fill>
      <patternFill patternType="solid">
        <fgColor indexed="57"/>
        <bgColor indexed="64"/>
      </patternFill>
    </fill>
  </fills>
  <borders count="7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0" fontId="3" fillId="0" borderId="0"/>
    <xf numFmtId="0" fontId="4" fillId="0" borderId="0"/>
  </cellStyleXfs>
  <cellXfs count="992">
    <xf numFmtId="0" fontId="0" fillId="0" borderId="0" xfId="0"/>
    <xf numFmtId="0" fontId="3" fillId="0" borderId="0" xfId="4" applyFont="1"/>
    <xf numFmtId="166" fontId="3" fillId="0" borderId="0" xfId="4" applyNumberFormat="1" applyFont="1" applyAlignment="1">
      <alignment horizontal="center"/>
    </xf>
    <xf numFmtId="165" fontId="3" fillId="0" borderId="0" xfId="4" applyNumberFormat="1" applyFont="1" applyAlignment="1">
      <alignment horizontal="center"/>
    </xf>
    <xf numFmtId="165" fontId="3" fillId="0" borderId="0" xfId="1" applyNumberFormat="1" applyFont="1" applyAlignment="1">
      <alignment horizontal="center"/>
    </xf>
    <xf numFmtId="0" fontId="3" fillId="0" borderId="0" xfId="4" applyFont="1" applyAlignment="1">
      <alignment horizontal="center"/>
    </xf>
    <xf numFmtId="0" fontId="5" fillId="0" borderId="0" xfId="0" applyFont="1" applyAlignment="1">
      <alignment horizontal="left"/>
    </xf>
    <xf numFmtId="0" fontId="7" fillId="0" borderId="0" xfId="4" applyFont="1" applyFill="1" applyBorder="1"/>
    <xf numFmtId="166" fontId="7" fillId="0" borderId="0" xfId="4" applyNumberFormat="1" applyFont="1" applyFill="1" applyBorder="1" applyAlignment="1">
      <alignment horizontal="center"/>
    </xf>
    <xf numFmtId="165" fontId="7" fillId="0" borderId="0" xfId="4" applyNumberFormat="1" applyFont="1" applyFill="1" applyBorder="1" applyAlignment="1">
      <alignment horizontal="center"/>
    </xf>
    <xf numFmtId="165" fontId="7" fillId="0" borderId="0" xfId="1" applyNumberFormat="1" applyFont="1" applyFill="1" applyBorder="1" applyAlignment="1">
      <alignment horizontal="center"/>
    </xf>
    <xf numFmtId="0" fontId="7" fillId="0" borderId="0" xfId="4" applyFont="1" applyFill="1" applyBorder="1" applyAlignment="1">
      <alignment horizontal="center"/>
    </xf>
    <xf numFmtId="0" fontId="3" fillId="0" borderId="0" xfId="4" applyFont="1" applyAlignment="1">
      <alignment vertical="center"/>
    </xf>
    <xf numFmtId="166" fontId="8" fillId="2" borderId="1" xfId="4" applyNumberFormat="1" applyFont="1" applyFill="1" applyBorder="1" applyAlignment="1">
      <alignment horizontal="center" vertical="center"/>
    </xf>
    <xf numFmtId="165" fontId="9" fillId="2" borderId="2" xfId="4" applyNumberFormat="1" applyFont="1" applyFill="1" applyBorder="1" applyAlignment="1">
      <alignment horizontal="center" vertical="center"/>
    </xf>
    <xf numFmtId="165" fontId="9" fillId="2" borderId="3" xfId="4" applyNumberFormat="1" applyFont="1" applyFill="1" applyBorder="1" applyAlignment="1">
      <alignment horizontal="center" vertical="center"/>
    </xf>
    <xf numFmtId="165" fontId="9" fillId="2" borderId="1" xfId="1" applyNumberFormat="1" applyFont="1" applyFill="1" applyBorder="1" applyAlignment="1">
      <alignment horizontal="center" vertical="center"/>
    </xf>
    <xf numFmtId="165" fontId="9" fillId="2" borderId="4" xfId="4" applyNumberFormat="1" applyFont="1" applyFill="1" applyBorder="1" applyAlignment="1">
      <alignment horizontal="center" vertical="center"/>
    </xf>
    <xf numFmtId="0" fontId="8" fillId="0" borderId="0" xfId="4" applyFont="1" applyFill="1" applyBorder="1" applyAlignment="1">
      <alignment horizontal="center" vertical="center"/>
    </xf>
    <xf numFmtId="0" fontId="3" fillId="0" borderId="0" xfId="4" applyFont="1" applyAlignment="1">
      <alignment vertical="center" wrapText="1"/>
    </xf>
    <xf numFmtId="166" fontId="7" fillId="2" borderId="5" xfId="4" applyNumberFormat="1" applyFont="1" applyFill="1" applyBorder="1" applyAlignment="1">
      <alignment horizontal="center" vertical="center" wrapText="1"/>
    </xf>
    <xf numFmtId="165" fontId="3" fillId="2" borderId="6" xfId="4" applyNumberFormat="1" applyFont="1" applyFill="1" applyBorder="1" applyAlignment="1">
      <alignment horizontal="center" vertical="center" wrapText="1"/>
    </xf>
    <xf numFmtId="165" fontId="3" fillId="2" borderId="7" xfId="4" applyNumberFormat="1" applyFont="1" applyFill="1" applyBorder="1" applyAlignment="1">
      <alignment horizontal="center" vertical="center" wrapText="1"/>
    </xf>
    <xf numFmtId="165" fontId="3" fillId="2" borderId="5" xfId="1" applyNumberFormat="1" applyFont="1" applyFill="1" applyBorder="1" applyAlignment="1">
      <alignment horizontal="center" vertical="center" wrapText="1"/>
    </xf>
    <xf numFmtId="165" fontId="3" fillId="2" borderId="8" xfId="4" applyNumberFormat="1" applyFont="1" applyFill="1" applyBorder="1" applyAlignment="1">
      <alignment horizontal="center" vertical="center" wrapText="1"/>
    </xf>
    <xf numFmtId="0" fontId="7" fillId="0" borderId="0" xfId="4" applyFont="1" applyFill="1" applyBorder="1" applyAlignment="1">
      <alignment horizontal="center" vertical="center" wrapText="1"/>
    </xf>
    <xf numFmtId="165" fontId="3" fillId="0" borderId="0" xfId="4" applyNumberFormat="1" applyFont="1" applyBorder="1" applyAlignment="1">
      <alignment horizontal="center"/>
    </xf>
    <xf numFmtId="165" fontId="3" fillId="0" borderId="0" xfId="1" applyNumberFormat="1" applyFont="1" applyBorder="1" applyAlignment="1">
      <alignment horizontal="center"/>
    </xf>
    <xf numFmtId="166" fontId="3" fillId="0" borderId="0" xfId="4" applyNumberFormat="1" applyFont="1" applyBorder="1" applyAlignment="1">
      <alignment horizontal="center"/>
    </xf>
    <xf numFmtId="0" fontId="3" fillId="0" borderId="0" xfId="4" applyFont="1" applyBorder="1" applyAlignment="1">
      <alignment horizontal="center"/>
    </xf>
    <xf numFmtId="165" fontId="3" fillId="0" borderId="9" xfId="4" applyNumberFormat="1" applyFont="1" applyBorder="1" applyAlignment="1">
      <alignment horizontal="center"/>
    </xf>
    <xf numFmtId="0" fontId="3" fillId="0" borderId="10" xfId="4" applyFont="1" applyBorder="1" applyAlignment="1">
      <alignment horizontal="center"/>
    </xf>
    <xf numFmtId="165" fontId="3" fillId="0" borderId="11" xfId="4" applyNumberFormat="1" applyFont="1" applyBorder="1" applyAlignment="1">
      <alignment horizontal="center"/>
    </xf>
    <xf numFmtId="0" fontId="3" fillId="0" borderId="0" xfId="4" applyFont="1" applyBorder="1"/>
    <xf numFmtId="168" fontId="9" fillId="0" borderId="12" xfId="0" quotePrefix="1" applyNumberFormat="1" applyFont="1" applyBorder="1" applyAlignment="1">
      <alignment horizontal="left"/>
    </xf>
    <xf numFmtId="165" fontId="3" fillId="0" borderId="12" xfId="4" applyNumberFormat="1" applyFont="1" applyBorder="1" applyAlignment="1">
      <alignment horizontal="center"/>
    </xf>
    <xf numFmtId="0" fontId="3" fillId="0" borderId="0" xfId="4" applyFont="1" applyBorder="1" applyAlignment="1" applyProtection="1">
      <alignment horizontal="center"/>
    </xf>
    <xf numFmtId="168" fontId="9" fillId="0" borderId="9" xfId="0" quotePrefix="1" applyNumberFormat="1" applyFont="1" applyBorder="1" applyAlignment="1">
      <alignment horizontal="left"/>
    </xf>
    <xf numFmtId="0" fontId="9" fillId="0" borderId="13" xfId="4" applyFont="1" applyBorder="1" applyAlignment="1" applyProtection="1">
      <alignment horizontal="left"/>
    </xf>
    <xf numFmtId="166" fontId="3" fillId="0" borderId="14" xfId="4" applyNumberFormat="1" applyFont="1" applyBorder="1" applyAlignment="1">
      <alignment horizontal="center"/>
    </xf>
    <xf numFmtId="165" fontId="3" fillId="0" borderId="14" xfId="4" applyNumberFormat="1" applyFont="1" applyBorder="1" applyAlignment="1">
      <alignment horizontal="center"/>
    </xf>
    <xf numFmtId="165" fontId="3" fillId="0" borderId="13" xfId="4" applyNumberFormat="1" applyFont="1" applyBorder="1" applyAlignment="1">
      <alignment horizontal="center"/>
    </xf>
    <xf numFmtId="165" fontId="3" fillId="0" borderId="14" xfId="1" applyNumberFormat="1" applyFont="1" applyBorder="1" applyAlignment="1">
      <alignment horizontal="center"/>
    </xf>
    <xf numFmtId="0" fontId="9" fillId="0" borderId="15" xfId="4" applyFont="1" applyBorder="1" applyAlignment="1" applyProtection="1">
      <alignment horizontal="center"/>
    </xf>
    <xf numFmtId="165" fontId="9" fillId="0" borderId="9" xfId="4" applyNumberFormat="1" applyFont="1" applyBorder="1" applyAlignment="1">
      <alignment horizontal="center"/>
    </xf>
    <xf numFmtId="165" fontId="3" fillId="0" borderId="16" xfId="4" applyNumberFormat="1" applyFont="1" applyBorder="1" applyAlignment="1">
      <alignment horizontal="center"/>
    </xf>
    <xf numFmtId="168" fontId="3" fillId="0" borderId="9" xfId="0" quotePrefix="1" applyNumberFormat="1" applyFont="1" applyBorder="1" applyAlignment="1">
      <alignment horizontal="left"/>
    </xf>
    <xf numFmtId="0" fontId="3" fillId="0" borderId="13" xfId="4" applyFont="1" applyBorder="1" applyAlignment="1" applyProtection="1">
      <alignment horizontal="left"/>
    </xf>
    <xf numFmtId="0" fontId="3" fillId="0" borderId="15" xfId="4" applyFont="1" applyBorder="1" applyAlignment="1" applyProtection="1">
      <alignment horizontal="center"/>
    </xf>
    <xf numFmtId="0" fontId="3" fillId="0" borderId="9" xfId="4" applyFont="1" applyBorder="1"/>
    <xf numFmtId="0" fontId="7" fillId="0" borderId="13" xfId="4" applyFont="1" applyFill="1" applyBorder="1" applyAlignment="1" applyProtection="1"/>
    <xf numFmtId="166" fontId="7" fillId="0" borderId="14" xfId="4" applyNumberFormat="1" applyFont="1" applyFill="1" applyBorder="1" applyAlignment="1" applyProtection="1">
      <alignment horizontal="center"/>
    </xf>
    <xf numFmtId="165" fontId="3" fillId="0" borderId="14" xfId="4" applyNumberFormat="1" applyFont="1" applyBorder="1" applyAlignment="1" applyProtection="1">
      <alignment horizontal="center"/>
    </xf>
    <xf numFmtId="165" fontId="3" fillId="0" borderId="14" xfId="1" applyNumberFormat="1" applyFont="1" applyBorder="1" applyAlignment="1" applyProtection="1">
      <alignment horizontal="center"/>
    </xf>
    <xf numFmtId="0" fontId="3" fillId="0" borderId="15" xfId="4" applyFont="1" applyBorder="1" applyAlignment="1">
      <alignment horizontal="center"/>
    </xf>
    <xf numFmtId="0" fontId="7" fillId="0" borderId="13" xfId="4" quotePrefix="1" applyFont="1" applyFill="1" applyBorder="1" applyAlignment="1" applyProtection="1"/>
    <xf numFmtId="0" fontId="3" fillId="0" borderId="11" xfId="4" applyFont="1" applyBorder="1"/>
    <xf numFmtId="0" fontId="7" fillId="0" borderId="17" xfId="4" applyFont="1" applyFill="1" applyBorder="1" applyAlignment="1" applyProtection="1"/>
    <xf numFmtId="166" fontId="7" fillId="0" borderId="16" xfId="4" applyNumberFormat="1" applyFont="1" applyFill="1" applyBorder="1" applyAlignment="1" applyProtection="1">
      <alignment horizontal="center"/>
    </xf>
    <xf numFmtId="165" fontId="3" fillId="0" borderId="16" xfId="4" applyNumberFormat="1" applyFont="1" applyBorder="1" applyAlignment="1" applyProtection="1">
      <alignment horizontal="center"/>
    </xf>
    <xf numFmtId="165" fontId="3" fillId="0" borderId="16" xfId="1" applyNumberFormat="1" applyFont="1" applyBorder="1" applyAlignment="1" applyProtection="1">
      <alignment horizontal="center"/>
    </xf>
    <xf numFmtId="0" fontId="3" fillId="0" borderId="18" xfId="4" applyFont="1" applyBorder="1" applyAlignment="1">
      <alignment horizontal="center"/>
    </xf>
    <xf numFmtId="165" fontId="3" fillId="0" borderId="11" xfId="4" applyNumberFormat="1" applyFont="1" applyBorder="1" applyAlignment="1" applyProtection="1">
      <alignment horizontal="center"/>
    </xf>
    <xf numFmtId="0" fontId="3" fillId="0" borderId="8" xfId="4" applyFont="1" applyBorder="1"/>
    <xf numFmtId="0" fontId="7" fillId="0" borderId="19" xfId="4" applyFont="1" applyFill="1" applyBorder="1" applyAlignment="1" applyProtection="1"/>
    <xf numFmtId="166" fontId="7" fillId="0" borderId="6" xfId="4" applyNumberFormat="1" applyFont="1" applyFill="1" applyBorder="1" applyAlignment="1" applyProtection="1">
      <alignment horizontal="center"/>
    </xf>
    <xf numFmtId="165" fontId="3" fillId="0" borderId="6" xfId="4" applyNumberFormat="1" applyFont="1" applyBorder="1" applyAlignment="1" applyProtection="1">
      <alignment horizontal="center"/>
    </xf>
    <xf numFmtId="165" fontId="3" fillId="0" borderId="19" xfId="4" applyNumberFormat="1" applyFont="1" applyBorder="1" applyAlignment="1">
      <alignment horizontal="center"/>
    </xf>
    <xf numFmtId="165" fontId="3" fillId="0" borderId="6" xfId="1" applyNumberFormat="1" applyFont="1" applyBorder="1" applyAlignment="1" applyProtection="1">
      <alignment horizontal="center"/>
    </xf>
    <xf numFmtId="165" fontId="3" fillId="0" borderId="20" xfId="1" applyNumberFormat="1" applyFont="1" applyBorder="1" applyAlignment="1" applyProtection="1">
      <alignment horizontal="center"/>
    </xf>
    <xf numFmtId="0" fontId="3" fillId="0" borderId="21" xfId="4" applyFont="1" applyBorder="1" applyAlignment="1">
      <alignment horizontal="center"/>
    </xf>
    <xf numFmtId="165" fontId="3" fillId="0" borderId="8" xfId="4" applyNumberFormat="1" applyFont="1" applyBorder="1" applyAlignment="1" applyProtection="1">
      <alignment horizontal="center"/>
    </xf>
    <xf numFmtId="165" fontId="3" fillId="0" borderId="6" xfId="4" applyNumberFormat="1" applyFont="1" applyBorder="1" applyAlignment="1">
      <alignment horizontal="center"/>
    </xf>
    <xf numFmtId="0" fontId="7" fillId="0" borderId="0" xfId="4" applyFont="1" applyFill="1" applyBorder="1" applyAlignment="1" applyProtection="1"/>
    <xf numFmtId="166" fontId="7" fillId="0" borderId="0" xfId="4" applyNumberFormat="1" applyFont="1" applyFill="1" applyBorder="1" applyAlignment="1" applyProtection="1">
      <alignment horizontal="center"/>
    </xf>
    <xf numFmtId="165" fontId="3" fillId="0" borderId="0" xfId="4" applyNumberFormat="1" applyFont="1" applyAlignment="1" applyProtection="1">
      <alignment horizontal="center"/>
    </xf>
    <xf numFmtId="165" fontId="3" fillId="0" borderId="0" xfId="1" applyNumberFormat="1" applyFont="1" applyAlignment="1" applyProtection="1">
      <alignment horizontal="center"/>
    </xf>
    <xf numFmtId="0" fontId="3" fillId="0" borderId="22" xfId="4" applyFont="1" applyBorder="1" applyAlignment="1" applyProtection="1">
      <alignment horizontal="center"/>
    </xf>
    <xf numFmtId="0" fontId="3" fillId="0" borderId="13" xfId="4" quotePrefix="1" applyFont="1" applyBorder="1" applyAlignment="1" applyProtection="1">
      <alignment horizontal="left"/>
    </xf>
    <xf numFmtId="0" fontId="3" fillId="0" borderId="22" xfId="4" applyFont="1" applyBorder="1" applyAlignment="1">
      <alignment horizontal="center"/>
    </xf>
    <xf numFmtId="0" fontId="3" fillId="0" borderId="23" xfId="4" applyFont="1" applyBorder="1" applyAlignment="1">
      <alignment horizontal="center"/>
    </xf>
    <xf numFmtId="0" fontId="3" fillId="0" borderId="24" xfId="4" applyFont="1" applyBorder="1" applyAlignment="1">
      <alignment horizontal="center"/>
    </xf>
    <xf numFmtId="166" fontId="3" fillId="0" borderId="13" xfId="4" applyNumberFormat="1" applyFont="1" applyBorder="1" applyAlignment="1">
      <alignment horizontal="center"/>
    </xf>
    <xf numFmtId="166" fontId="7" fillId="0" borderId="13" xfId="4" applyNumberFormat="1" applyFont="1" applyFill="1" applyBorder="1" applyAlignment="1" applyProtection="1">
      <alignment horizontal="center"/>
    </xf>
    <xf numFmtId="165" fontId="3" fillId="0" borderId="9" xfId="4" applyNumberFormat="1" applyFont="1" applyBorder="1" applyAlignment="1" applyProtection="1">
      <alignment horizontal="center"/>
    </xf>
    <xf numFmtId="0" fontId="7" fillId="0" borderId="20" xfId="4" quotePrefix="1" applyFont="1" applyFill="1" applyBorder="1" applyAlignment="1" applyProtection="1"/>
    <xf numFmtId="166" fontId="7" fillId="0" borderId="19" xfId="4" applyNumberFormat="1" applyFont="1" applyFill="1" applyBorder="1" applyAlignment="1" applyProtection="1">
      <alignment horizontal="center"/>
    </xf>
    <xf numFmtId="0" fontId="3" fillId="0" borderId="20" xfId="4" applyFont="1" applyBorder="1" applyAlignment="1">
      <alignment horizontal="center"/>
    </xf>
    <xf numFmtId="0" fontId="7" fillId="0" borderId="0" xfId="4" quotePrefix="1" applyFont="1" applyFill="1" applyBorder="1" applyAlignment="1" applyProtection="1"/>
    <xf numFmtId="0" fontId="7" fillId="0" borderId="10" xfId="4" applyFont="1" applyFill="1" applyBorder="1" applyAlignment="1" applyProtection="1"/>
    <xf numFmtId="0" fontId="3" fillId="0" borderId="0" xfId="4" applyFont="1" applyBorder="1" applyAlignment="1" applyProtection="1">
      <alignment horizontal="left"/>
    </xf>
    <xf numFmtId="0" fontId="7" fillId="0" borderId="20" xfId="4" applyFont="1" applyFill="1" applyBorder="1" applyAlignment="1" applyProtection="1"/>
    <xf numFmtId="0" fontId="9" fillId="0" borderId="0" xfId="4" applyFont="1"/>
    <xf numFmtId="0" fontId="0" fillId="0" borderId="0" xfId="0" applyBorder="1" applyAlignment="1"/>
    <xf numFmtId="0" fontId="0" fillId="0" borderId="0" xfId="0" applyBorder="1"/>
    <xf numFmtId="0" fontId="0" fillId="0" borderId="0" xfId="0" applyAlignment="1"/>
    <xf numFmtId="0" fontId="11" fillId="0" borderId="0" xfId="0" applyFont="1" applyAlignment="1"/>
    <xf numFmtId="0" fontId="11" fillId="0" borderId="0" xfId="0" applyFont="1" applyAlignment="1">
      <alignment horizontal="justify"/>
    </xf>
    <xf numFmtId="0" fontId="11" fillId="0" borderId="0" xfId="0" applyFont="1" applyFill="1" applyAlignment="1"/>
    <xf numFmtId="0" fontId="11" fillId="0" borderId="0" xfId="0" applyFont="1" applyAlignment="1">
      <alignment horizontal="right"/>
    </xf>
    <xf numFmtId="0" fontId="11" fillId="0" borderId="0" xfId="0" applyFont="1" applyFill="1" applyBorder="1" applyAlignment="1">
      <alignment horizontal="left"/>
    </xf>
    <xf numFmtId="0" fontId="11" fillId="3" borderId="25" xfId="0" applyFont="1" applyFill="1" applyBorder="1" applyAlignment="1"/>
    <xf numFmtId="0" fontId="11" fillId="3" borderId="26" xfId="0" applyFont="1" applyFill="1" applyBorder="1" applyAlignment="1"/>
    <xf numFmtId="0" fontId="11" fillId="3" borderId="26" xfId="0" applyFont="1" applyFill="1" applyBorder="1" applyAlignment="1">
      <alignment horizontal="justify"/>
    </xf>
    <xf numFmtId="0" fontId="10" fillId="3" borderId="27" xfId="0" applyFont="1" applyFill="1" applyBorder="1" applyAlignment="1">
      <alignment horizontal="center"/>
    </xf>
    <xf numFmtId="0" fontId="11" fillId="3" borderId="28" xfId="0" applyFont="1" applyFill="1" applyBorder="1" applyAlignment="1"/>
    <xf numFmtId="0" fontId="10" fillId="3" borderId="27" xfId="0" applyFont="1" applyFill="1" applyBorder="1" applyAlignment="1">
      <alignment horizontal="center" wrapText="1"/>
    </xf>
    <xf numFmtId="0" fontId="11" fillId="0" borderId="29" xfId="0" applyFont="1" applyBorder="1" applyAlignment="1"/>
    <xf numFmtId="0" fontId="11" fillId="0" borderId="29" xfId="0" applyFont="1" applyBorder="1" applyAlignment="1">
      <alignment horizontal="justify"/>
    </xf>
    <xf numFmtId="0" fontId="11" fillId="0" borderId="29" xfId="0" applyFont="1" applyFill="1" applyBorder="1" applyAlignment="1"/>
    <xf numFmtId="4" fontId="11" fillId="0" borderId="29" xfId="0" applyNumberFormat="1" applyFont="1" applyFill="1" applyBorder="1" applyAlignment="1"/>
    <xf numFmtId="4" fontId="11" fillId="0" borderId="29" xfId="0" applyNumberFormat="1" applyFont="1" applyBorder="1" applyAlignment="1"/>
    <xf numFmtId="0" fontId="10" fillId="0" borderId="14" xfId="0" applyFont="1" applyBorder="1" applyAlignment="1"/>
    <xf numFmtId="0" fontId="11" fillId="0" borderId="14" xfId="0" applyFont="1" applyBorder="1" applyAlignment="1"/>
    <xf numFmtId="0" fontId="11" fillId="0" borderId="14" xfId="0" applyFont="1" applyBorder="1" applyAlignment="1">
      <alignment horizontal="justify"/>
    </xf>
    <xf numFmtId="0" fontId="10" fillId="0" borderId="14" xfId="0" applyFont="1" applyBorder="1" applyAlignment="1">
      <alignment horizontal="center"/>
    </xf>
    <xf numFmtId="0" fontId="10" fillId="0" borderId="14" xfId="0" applyFont="1" applyFill="1" applyBorder="1" applyAlignment="1">
      <alignment horizontal="center"/>
    </xf>
    <xf numFmtId="4" fontId="10" fillId="0" borderId="14" xfId="0" applyNumberFormat="1" applyFont="1" applyFill="1" applyBorder="1" applyAlignment="1"/>
    <xf numFmtId="4" fontId="10" fillId="0" borderId="14" xfId="0" applyNumberFormat="1" applyFont="1" applyBorder="1" applyAlignment="1"/>
    <xf numFmtId="10" fontId="10" fillId="0" borderId="14" xfId="0" applyNumberFormat="1" applyFont="1" applyBorder="1" applyAlignment="1"/>
    <xf numFmtId="0" fontId="11" fillId="0" borderId="14" xfId="0" applyFont="1" applyBorder="1" applyAlignment="1">
      <alignment horizontal="center"/>
    </xf>
    <xf numFmtId="0" fontId="11" fillId="0" borderId="14" xfId="0" applyFont="1" applyFill="1" applyBorder="1" applyAlignment="1">
      <alignment horizontal="center"/>
    </xf>
    <xf numFmtId="4" fontId="11" fillId="0" borderId="14" xfId="0" applyNumberFormat="1" applyFont="1" applyFill="1" applyBorder="1" applyAlignment="1"/>
    <xf numFmtId="4" fontId="11" fillId="0" borderId="14" xfId="0" applyNumberFormat="1" applyFont="1" applyBorder="1" applyAlignment="1"/>
    <xf numFmtId="0" fontId="11" fillId="0" borderId="14" xfId="0" applyFont="1" applyBorder="1" applyAlignment="1">
      <alignment wrapText="1"/>
    </xf>
    <xf numFmtId="169" fontId="11" fillId="0" borderId="0" xfId="4" applyNumberFormat="1" applyFont="1" applyAlignment="1" applyProtection="1">
      <alignment horizontal="justify" wrapText="1"/>
    </xf>
    <xf numFmtId="170" fontId="0" fillId="0" borderId="0" xfId="0" applyNumberFormat="1" applyBorder="1"/>
    <xf numFmtId="0" fontId="11" fillId="0" borderId="14" xfId="0" applyFont="1" applyBorder="1" applyAlignment="1">
      <alignment horizontal="justify" wrapText="1"/>
    </xf>
    <xf numFmtId="0" fontId="11" fillId="0" borderId="14" xfId="3" applyFont="1" applyBorder="1" applyAlignment="1">
      <alignment horizontal="justify" wrapText="1"/>
    </xf>
    <xf numFmtId="165" fontId="11" fillId="0" borderId="14" xfId="0" applyNumberFormat="1" applyFont="1" applyFill="1" applyBorder="1" applyAlignment="1">
      <alignment horizontal="center"/>
    </xf>
    <xf numFmtId="0" fontId="11" fillId="0" borderId="16" xfId="0" applyFont="1" applyBorder="1" applyAlignment="1"/>
    <xf numFmtId="0" fontId="11" fillId="0" borderId="16" xfId="0" applyFont="1" applyBorder="1" applyAlignment="1">
      <alignment wrapText="1"/>
    </xf>
    <xf numFmtId="0" fontId="11" fillId="0" borderId="16" xfId="0" applyFont="1" applyBorder="1" applyAlignment="1">
      <alignment horizontal="center"/>
    </xf>
    <xf numFmtId="0" fontId="11" fillId="0" borderId="16" xfId="0" applyFont="1" applyFill="1" applyBorder="1" applyAlignment="1">
      <alignment horizontal="center"/>
    </xf>
    <xf numFmtId="4" fontId="11" fillId="0" borderId="16" xfId="0" applyNumberFormat="1" applyFont="1" applyFill="1" applyBorder="1" applyAlignment="1"/>
    <xf numFmtId="4" fontId="11" fillId="0" borderId="16" xfId="0" applyNumberFormat="1" applyFont="1" applyBorder="1" applyAlignment="1"/>
    <xf numFmtId="0" fontId="11" fillId="0" borderId="0" xfId="0" applyFont="1" applyBorder="1" applyAlignment="1"/>
    <xf numFmtId="0" fontId="11" fillId="0" borderId="0" xfId="0" applyFont="1" applyBorder="1" applyAlignment="1">
      <alignment wrapText="1"/>
    </xf>
    <xf numFmtId="0" fontId="11" fillId="0" borderId="0" xfId="0" applyFont="1" applyFill="1" applyBorder="1" applyAlignment="1">
      <alignment horizontal="center"/>
    </xf>
    <xf numFmtId="4" fontId="11" fillId="0" borderId="0" xfId="0" applyNumberFormat="1" applyFont="1" applyFill="1" applyBorder="1" applyAlignment="1"/>
    <xf numFmtId="0" fontId="11" fillId="0" borderId="14" xfId="0" applyFont="1" applyFill="1" applyBorder="1" applyAlignment="1"/>
    <xf numFmtId="0" fontId="11" fillId="0" borderId="16" xfId="0" applyFont="1" applyBorder="1" applyAlignment="1">
      <alignment horizontal="justify" wrapText="1"/>
    </xf>
    <xf numFmtId="0" fontId="11" fillId="0" borderId="0" xfId="0" applyFont="1" applyAlignment="1">
      <alignment wrapText="1"/>
    </xf>
    <xf numFmtId="0" fontId="11" fillId="0" borderId="0" xfId="0" applyFont="1" applyBorder="1"/>
    <xf numFmtId="0" fontId="11" fillId="0" borderId="0" xfId="0" applyFont="1" applyAlignment="1">
      <alignment horizontal="justify" wrapText="1"/>
    </xf>
    <xf numFmtId="0" fontId="11" fillId="3" borderId="26" xfId="0" applyFont="1" applyFill="1" applyBorder="1" applyAlignment="1">
      <alignment wrapText="1"/>
    </xf>
    <xf numFmtId="0" fontId="11" fillId="3" borderId="26" xfId="0" applyFont="1" applyFill="1" applyBorder="1" applyAlignment="1">
      <alignment horizontal="justify" wrapText="1"/>
    </xf>
    <xf numFmtId="0" fontId="11" fillId="0" borderId="29" xfId="0" applyFont="1" applyBorder="1" applyAlignment="1">
      <alignment wrapText="1"/>
    </xf>
    <xf numFmtId="0" fontId="11" fillId="0" borderId="29" xfId="0" applyFont="1" applyBorder="1" applyAlignment="1">
      <alignment horizontal="justify" wrapText="1"/>
    </xf>
    <xf numFmtId="0" fontId="11" fillId="0" borderId="18" xfId="0" applyFont="1" applyBorder="1" applyAlignment="1">
      <alignment wrapText="1"/>
    </xf>
    <xf numFmtId="0" fontId="0" fillId="0" borderId="16" xfId="0" applyFill="1" applyBorder="1" applyAlignment="1">
      <alignment horizontal="justify" wrapText="1"/>
    </xf>
    <xf numFmtId="0" fontId="11" fillId="0" borderId="16" xfId="0" applyFont="1" applyFill="1" applyBorder="1" applyAlignment="1"/>
    <xf numFmtId="0" fontId="0" fillId="0" borderId="0" xfId="0" applyFill="1" applyBorder="1" applyAlignment="1">
      <alignment horizontal="justify" wrapText="1"/>
    </xf>
    <xf numFmtId="0" fontId="11" fillId="0" borderId="0" xfId="0" applyFont="1" applyFill="1" applyBorder="1" applyAlignment="1"/>
    <xf numFmtId="0" fontId="11" fillId="0" borderId="15" xfId="0" applyFont="1" applyBorder="1" applyAlignment="1">
      <alignment wrapText="1"/>
    </xf>
    <xf numFmtId="0" fontId="11" fillId="0" borderId="14" xfId="0" applyFont="1" applyFill="1" applyBorder="1" applyAlignment="1">
      <alignment horizontal="justify" wrapText="1"/>
    </xf>
    <xf numFmtId="0" fontId="11" fillId="0" borderId="0" xfId="0" applyFont="1" applyBorder="1" applyAlignment="1">
      <alignment horizontal="justify" wrapText="1"/>
    </xf>
    <xf numFmtId="165" fontId="11" fillId="0" borderId="14" xfId="0" applyNumberFormat="1" applyFont="1" applyFill="1" applyBorder="1" applyAlignment="1"/>
    <xf numFmtId="0" fontId="0" fillId="0" borderId="0" xfId="0" applyFill="1" applyAlignment="1"/>
    <xf numFmtId="0" fontId="11" fillId="0" borderId="14" xfId="0" applyFont="1" applyFill="1" applyBorder="1" applyAlignment="1">
      <alignment wrapText="1"/>
    </xf>
    <xf numFmtId="0" fontId="10" fillId="3" borderId="27" xfId="0" applyFont="1" applyFill="1" applyBorder="1" applyAlignment="1">
      <alignment horizontal="justify" wrapText="1"/>
    </xf>
    <xf numFmtId="40" fontId="11" fillId="0" borderId="29" xfId="0" applyNumberFormat="1" applyFont="1" applyFill="1" applyBorder="1" applyAlignment="1"/>
    <xf numFmtId="40" fontId="10" fillId="0" borderId="14" xfId="0" applyNumberFormat="1" applyFont="1" applyFill="1" applyBorder="1" applyAlignment="1">
      <alignment horizontal="center"/>
    </xf>
    <xf numFmtId="40" fontId="11" fillId="0" borderId="14" xfId="0" applyNumberFormat="1" applyFont="1" applyFill="1" applyBorder="1" applyAlignment="1">
      <alignment horizontal="center"/>
    </xf>
    <xf numFmtId="40" fontId="11" fillId="0" borderId="16" xfId="0" applyNumberFormat="1" applyFont="1" applyFill="1" applyBorder="1" applyAlignment="1"/>
    <xf numFmtId="0" fontId="11" fillId="0" borderId="0" xfId="0" applyFont="1" applyFill="1" applyBorder="1"/>
    <xf numFmtId="0" fontId="11" fillId="0" borderId="0" xfId="0" applyFont="1" applyFill="1" applyBorder="1" applyAlignment="1">
      <alignment horizontal="justify" wrapText="1"/>
    </xf>
    <xf numFmtId="0" fontId="10" fillId="0" borderId="14" xfId="0" applyFont="1" applyFill="1" applyBorder="1" applyAlignment="1"/>
    <xf numFmtId="0" fontId="11" fillId="0" borderId="26" xfId="0" applyFont="1" applyBorder="1" applyAlignment="1"/>
    <xf numFmtId="0" fontId="11" fillId="0" borderId="26" xfId="0" applyFont="1" applyFill="1" applyBorder="1" applyAlignment="1"/>
    <xf numFmtId="40" fontId="10" fillId="0" borderId="14" xfId="0" applyNumberFormat="1" applyFont="1" applyBorder="1" applyAlignment="1">
      <alignment horizontal="center"/>
    </xf>
    <xf numFmtId="40" fontId="10" fillId="0" borderId="14" xfId="0" applyNumberFormat="1" applyFont="1" applyFill="1" applyBorder="1" applyAlignment="1"/>
    <xf numFmtId="40" fontId="10" fillId="0" borderId="14" xfId="0" applyNumberFormat="1" applyFont="1" applyBorder="1" applyAlignment="1"/>
    <xf numFmtId="40" fontId="11" fillId="0" borderId="14" xfId="0" applyNumberFormat="1" applyFont="1" applyBorder="1" applyAlignment="1">
      <alignment horizontal="center"/>
    </xf>
    <xf numFmtId="40" fontId="11" fillId="0" borderId="14" xfId="0" applyNumberFormat="1" applyFont="1" applyFill="1" applyBorder="1" applyAlignment="1"/>
    <xf numFmtId="40" fontId="11" fillId="0" borderId="14" xfId="0" applyNumberFormat="1" applyFont="1" applyBorder="1" applyAlignment="1"/>
    <xf numFmtId="40" fontId="11" fillId="0" borderId="16" xfId="0" applyNumberFormat="1" applyFont="1" applyBorder="1" applyAlignment="1"/>
    <xf numFmtId="40" fontId="11" fillId="0" borderId="0" xfId="0" applyNumberFormat="1" applyFont="1" applyAlignment="1"/>
    <xf numFmtId="40" fontId="11" fillId="0" borderId="0" xfId="0" applyNumberFormat="1" applyFont="1" applyFill="1" applyAlignment="1"/>
    <xf numFmtId="40" fontId="11" fillId="0" borderId="29" xfId="0" applyNumberFormat="1" applyFont="1" applyBorder="1" applyAlignment="1"/>
    <xf numFmtId="0" fontId="11" fillId="0" borderId="29" xfId="0" applyFont="1" applyFill="1" applyBorder="1" applyAlignment="1">
      <alignment wrapText="1"/>
    </xf>
    <xf numFmtId="0" fontId="11" fillId="0" borderId="29" xfId="0" applyFont="1" applyFill="1" applyBorder="1" applyAlignment="1">
      <alignment horizontal="justify" wrapText="1"/>
    </xf>
    <xf numFmtId="46" fontId="10" fillId="0" borderId="14" xfId="0" applyNumberFormat="1" applyFont="1" applyBorder="1" applyAlignment="1"/>
    <xf numFmtId="0" fontId="11" fillId="0" borderId="16" xfId="0" applyFont="1" applyFill="1" applyBorder="1" applyAlignment="1">
      <alignment wrapText="1"/>
    </xf>
    <xf numFmtId="0" fontId="11" fillId="0" borderId="16" xfId="0" applyFont="1" applyFill="1" applyBorder="1" applyAlignment="1">
      <alignment horizontal="justify" wrapText="1"/>
    </xf>
    <xf numFmtId="0" fontId="10" fillId="0" borderId="29" xfId="0" applyFont="1" applyBorder="1" applyAlignment="1"/>
    <xf numFmtId="0" fontId="10" fillId="0" borderId="29" xfId="0" applyFont="1" applyFill="1" applyBorder="1" applyAlignment="1">
      <alignment wrapText="1"/>
    </xf>
    <xf numFmtId="0" fontId="10" fillId="0" borderId="29" xfId="0" applyFont="1" applyFill="1" applyBorder="1" applyAlignment="1">
      <alignment horizontal="justify" wrapText="1"/>
    </xf>
    <xf numFmtId="40" fontId="10" fillId="0" borderId="29" xfId="0" applyNumberFormat="1" applyFont="1" applyFill="1" applyBorder="1" applyAlignment="1"/>
    <xf numFmtId="40" fontId="10" fillId="0" borderId="29" xfId="0" applyNumberFormat="1" applyFont="1" applyBorder="1" applyAlignment="1"/>
    <xf numFmtId="0" fontId="10" fillId="0" borderId="14" xfId="0" applyFont="1" applyFill="1" applyBorder="1" applyAlignment="1">
      <alignment wrapText="1"/>
    </xf>
    <xf numFmtId="0" fontId="10" fillId="0" borderId="14" xfId="0" applyFont="1" applyFill="1" applyBorder="1" applyAlignment="1">
      <alignment horizontal="justify" wrapText="1"/>
    </xf>
    <xf numFmtId="40" fontId="11" fillId="0" borderId="16" xfId="0" applyNumberFormat="1" applyFont="1" applyFill="1" applyBorder="1" applyAlignment="1">
      <alignment horizontal="center"/>
    </xf>
    <xf numFmtId="0" fontId="11" fillId="0" borderId="0" xfId="0" applyFont="1" applyAlignment="1">
      <alignment horizontal="center"/>
    </xf>
    <xf numFmtId="0" fontId="5" fillId="0" borderId="0" xfId="0" applyFont="1" applyAlignment="1"/>
    <xf numFmtId="0" fontId="11" fillId="0" borderId="0" xfId="0" applyFont="1"/>
    <xf numFmtId="165" fontId="11" fillId="0" borderId="0" xfId="0" applyNumberFormat="1" applyFont="1"/>
    <xf numFmtId="0" fontId="16" fillId="0" borderId="30" xfId="0" applyFont="1" applyBorder="1" applyAlignment="1">
      <alignment horizontal="center" wrapText="1"/>
    </xf>
    <xf numFmtId="0" fontId="16" fillId="0" borderId="31" xfId="0" applyFont="1" applyBorder="1" applyAlignment="1">
      <alignment horizontal="center" wrapText="1"/>
    </xf>
    <xf numFmtId="165" fontId="16" fillId="0" borderId="31" xfId="0" applyNumberFormat="1" applyFont="1" applyBorder="1" applyAlignment="1">
      <alignment horizontal="center" wrapText="1"/>
    </xf>
    <xf numFmtId="0" fontId="16" fillId="0" borderId="32" xfId="0" applyFont="1" applyBorder="1" applyAlignment="1">
      <alignment horizontal="center" wrapText="1"/>
    </xf>
    <xf numFmtId="0" fontId="16" fillId="0" borderId="33" xfId="0" applyFont="1" applyBorder="1" applyAlignment="1">
      <alignment horizontal="center" wrapText="1"/>
    </xf>
    <xf numFmtId="0" fontId="16" fillId="0" borderId="14" xfId="0" applyFont="1" applyBorder="1" applyAlignment="1">
      <alignment wrapText="1"/>
    </xf>
    <xf numFmtId="165" fontId="16" fillId="0" borderId="14" xfId="0" applyNumberFormat="1" applyFont="1" applyBorder="1" applyAlignment="1">
      <alignment horizontal="center" wrapText="1"/>
    </xf>
    <xf numFmtId="0" fontId="16" fillId="0" borderId="22" xfId="0" applyFont="1" applyBorder="1" applyAlignment="1">
      <alignment horizontal="center" wrapText="1"/>
    </xf>
    <xf numFmtId="0" fontId="15" fillId="0" borderId="0" xfId="0" applyFont="1"/>
    <xf numFmtId="0" fontId="16" fillId="0" borderId="30" xfId="0" applyFont="1" applyBorder="1" applyAlignment="1">
      <alignment horizontal="center"/>
    </xf>
    <xf numFmtId="0" fontId="16" fillId="0" borderId="31" xfId="0" applyFont="1" applyBorder="1" applyAlignment="1">
      <alignment horizontal="left"/>
    </xf>
    <xf numFmtId="165" fontId="16" fillId="0" borderId="31" xfId="0" applyNumberFormat="1" applyFont="1" applyBorder="1"/>
    <xf numFmtId="165" fontId="16" fillId="0" borderId="34" xfId="0" applyNumberFormat="1" applyFont="1" applyBorder="1"/>
    <xf numFmtId="165" fontId="16" fillId="0" borderId="31" xfId="0" applyNumberFormat="1" applyFont="1" applyBorder="1" applyAlignment="1">
      <alignment horizontal="center"/>
    </xf>
    <xf numFmtId="10" fontId="16" fillId="0" borderId="32" xfId="0" applyNumberFormat="1" applyFont="1" applyBorder="1"/>
    <xf numFmtId="0" fontId="10" fillId="0" borderId="0" xfId="0" applyFont="1"/>
    <xf numFmtId="0" fontId="18" fillId="0" borderId="35" xfId="0" applyFont="1" applyBorder="1" applyAlignment="1">
      <alignment horizontal="center"/>
    </xf>
    <xf numFmtId="0" fontId="18" fillId="0" borderId="14" xfId="0" applyFont="1" applyBorder="1"/>
    <xf numFmtId="165" fontId="18" fillId="0" borderId="14" xfId="0" applyNumberFormat="1" applyFont="1" applyBorder="1"/>
    <xf numFmtId="165" fontId="18" fillId="0" borderId="14" xfId="0" applyNumberFormat="1" applyFont="1" applyBorder="1" applyAlignment="1">
      <alignment horizontal="center"/>
    </xf>
    <xf numFmtId="0" fontId="18" fillId="0" borderId="22" xfId="0" applyFont="1" applyBorder="1"/>
    <xf numFmtId="10" fontId="18" fillId="0" borderId="22" xfId="0" applyNumberFormat="1" applyFont="1" applyBorder="1"/>
    <xf numFmtId="165" fontId="18" fillId="0" borderId="14" xfId="0" quotePrefix="1" applyNumberFormat="1" applyFont="1" applyFill="1" applyBorder="1" applyAlignment="1"/>
    <xf numFmtId="165" fontId="18" fillId="0" borderId="14" xfId="0" applyNumberFormat="1" applyFont="1" applyFill="1" applyBorder="1" applyAlignment="1"/>
    <xf numFmtId="165" fontId="18" fillId="0" borderId="14" xfId="0" applyNumberFormat="1" applyFont="1" applyFill="1" applyBorder="1" applyAlignment="1">
      <alignment horizontal="center"/>
    </xf>
    <xf numFmtId="165" fontId="18" fillId="0" borderId="14" xfId="0" quotePrefix="1" applyNumberFormat="1" applyFont="1" applyBorder="1" applyAlignment="1">
      <alignment horizontal="center"/>
    </xf>
    <xf numFmtId="165" fontId="18" fillId="0" borderId="14" xfId="0" quotePrefix="1" applyNumberFormat="1" applyFont="1" applyBorder="1"/>
    <xf numFmtId="4" fontId="11" fillId="0" borderId="0" xfId="0" applyNumberFormat="1" applyFont="1"/>
    <xf numFmtId="4" fontId="18" fillId="0" borderId="22" xfId="0" applyNumberFormat="1" applyFont="1" applyBorder="1" applyAlignment="1">
      <alignment horizontal="center"/>
    </xf>
    <xf numFmtId="165" fontId="18" fillId="0" borderId="0" xfId="0" applyNumberFormat="1" applyFont="1" applyBorder="1"/>
    <xf numFmtId="165" fontId="18" fillId="0" borderId="0" xfId="0" applyNumberFormat="1" applyFont="1" applyBorder="1" applyAlignment="1">
      <alignment horizontal="center"/>
    </xf>
    <xf numFmtId="0" fontId="18" fillId="0" borderId="36" xfId="0" applyFont="1" applyBorder="1" applyAlignment="1">
      <alignment horizontal="center"/>
    </xf>
    <xf numFmtId="0" fontId="18" fillId="0" borderId="6" xfId="0" applyFont="1" applyBorder="1"/>
    <xf numFmtId="165" fontId="18" fillId="0" borderId="6" xfId="0" applyNumberFormat="1" applyFont="1" applyBorder="1"/>
    <xf numFmtId="165" fontId="18" fillId="0" borderId="20" xfId="0" applyNumberFormat="1" applyFont="1" applyBorder="1"/>
    <xf numFmtId="165" fontId="18" fillId="0" borderId="6" xfId="0" applyNumberFormat="1" applyFont="1" applyBorder="1" applyAlignment="1">
      <alignment horizontal="center"/>
    </xf>
    <xf numFmtId="0" fontId="16" fillId="0" borderId="31" xfId="0" applyFont="1" applyBorder="1" applyAlignment="1">
      <alignment wrapText="1"/>
    </xf>
    <xf numFmtId="0" fontId="16" fillId="0" borderId="37" xfId="0" applyFont="1" applyBorder="1" applyAlignment="1">
      <alignment horizontal="center" wrapText="1"/>
    </xf>
    <xf numFmtId="0" fontId="16" fillId="0" borderId="34" xfId="0" applyFont="1" applyBorder="1" applyAlignment="1">
      <alignment wrapText="1"/>
    </xf>
    <xf numFmtId="165" fontId="16" fillId="0" borderId="34" xfId="0" applyNumberFormat="1" applyFont="1" applyBorder="1" applyAlignment="1">
      <alignment horizontal="center" wrapText="1"/>
    </xf>
    <xf numFmtId="0" fontId="16" fillId="0" borderId="38" xfId="0" applyFont="1" applyBorder="1" applyAlignment="1">
      <alignment horizontal="center" wrapText="1"/>
    </xf>
    <xf numFmtId="165" fontId="16" fillId="0" borderId="31" xfId="0" quotePrefix="1" applyNumberFormat="1" applyFont="1" applyBorder="1" applyAlignment="1">
      <alignment horizontal="center"/>
    </xf>
    <xf numFmtId="10" fontId="16" fillId="0" borderId="32" xfId="0" applyNumberFormat="1" applyFont="1" applyBorder="1" applyAlignment="1">
      <alignment horizontal="center"/>
    </xf>
    <xf numFmtId="0" fontId="18" fillId="0" borderId="37" xfId="0" applyFont="1" applyBorder="1" applyAlignment="1">
      <alignment horizontal="center"/>
    </xf>
    <xf numFmtId="0" fontId="18" fillId="0" borderId="34" xfId="0" applyFont="1" applyBorder="1"/>
    <xf numFmtId="165" fontId="18" fillId="0" borderId="34" xfId="0" applyNumberFormat="1" applyFont="1" applyBorder="1"/>
    <xf numFmtId="165" fontId="18" fillId="0" borderId="34" xfId="0" applyNumberFormat="1" applyFont="1" applyBorder="1" applyAlignment="1">
      <alignment horizontal="center"/>
    </xf>
    <xf numFmtId="10" fontId="18" fillId="0" borderId="38" xfId="0" applyNumberFormat="1" applyFont="1" applyBorder="1"/>
    <xf numFmtId="0" fontId="16" fillId="0" borderId="33" xfId="0" applyFont="1" applyBorder="1" applyAlignment="1">
      <alignment horizontal="center"/>
    </xf>
    <xf numFmtId="0" fontId="16" fillId="0" borderId="14" xfId="0" applyFont="1" applyBorder="1" applyAlignment="1">
      <alignment horizontal="left"/>
    </xf>
    <xf numFmtId="0" fontId="18" fillId="0" borderId="33" xfId="0" applyFont="1" applyBorder="1" applyAlignment="1">
      <alignment horizontal="center"/>
    </xf>
    <xf numFmtId="0" fontId="18" fillId="0" borderId="5" xfId="0" applyFont="1" applyBorder="1" applyAlignment="1">
      <alignment horizontal="center"/>
    </xf>
    <xf numFmtId="165" fontId="18" fillId="0" borderId="6" xfId="0" quotePrefix="1" applyNumberFormat="1" applyFont="1" applyBorder="1" applyAlignment="1">
      <alignment horizontal="center"/>
    </xf>
    <xf numFmtId="10" fontId="18" fillId="0" borderId="24" xfId="0" applyNumberFormat="1" applyFont="1" applyBorder="1"/>
    <xf numFmtId="0" fontId="11" fillId="0" borderId="37" xfId="0" applyFont="1" applyBorder="1" applyAlignment="1">
      <alignment horizontal="center"/>
    </xf>
    <xf numFmtId="0" fontId="11" fillId="0" borderId="34" xfId="0" applyFont="1" applyBorder="1"/>
    <xf numFmtId="165" fontId="11" fillId="0" borderId="34" xfId="0" applyNumberFormat="1" applyFont="1" applyBorder="1"/>
    <xf numFmtId="10" fontId="11" fillId="0" borderId="38" xfId="0" applyNumberFormat="1" applyFont="1" applyBorder="1"/>
    <xf numFmtId="40" fontId="16" fillId="0" borderId="31" xfId="0" applyNumberFormat="1" applyFont="1" applyBorder="1"/>
    <xf numFmtId="0" fontId="16" fillId="0" borderId="37" xfId="0" applyFont="1" applyBorder="1" applyAlignment="1">
      <alignment horizontal="center"/>
    </xf>
    <xf numFmtId="0" fontId="16" fillId="0" borderId="34" xfId="0" applyFont="1" applyBorder="1" applyAlignment="1">
      <alignment horizontal="left"/>
    </xf>
    <xf numFmtId="0" fontId="18" fillId="0" borderId="38" xfId="0" applyFont="1" applyBorder="1"/>
    <xf numFmtId="0" fontId="11" fillId="0" borderId="38" xfId="0" applyFont="1" applyBorder="1"/>
    <xf numFmtId="0" fontId="16" fillId="0" borderId="39" xfId="0" applyFont="1" applyBorder="1" applyAlignment="1">
      <alignment horizontal="center"/>
    </xf>
    <xf numFmtId="0" fontId="16" fillId="0" borderId="40" xfId="0" applyFont="1" applyBorder="1" applyAlignment="1">
      <alignment horizontal="left"/>
    </xf>
    <xf numFmtId="165" fontId="18" fillId="0" borderId="40" xfId="0" applyNumberFormat="1" applyFont="1" applyBorder="1"/>
    <xf numFmtId="165" fontId="18" fillId="0" borderId="40" xfId="0" applyNumberFormat="1" applyFont="1" applyBorder="1" applyAlignment="1">
      <alignment horizontal="center"/>
    </xf>
    <xf numFmtId="10" fontId="18" fillId="0" borderId="41" xfId="0" applyNumberFormat="1" applyFont="1" applyBorder="1"/>
    <xf numFmtId="0" fontId="20" fillId="0" borderId="0" xfId="0" applyFont="1"/>
    <xf numFmtId="0" fontId="21" fillId="0" borderId="0" xfId="0" applyFont="1"/>
    <xf numFmtId="0" fontId="3" fillId="0" borderId="0" xfId="0" applyFont="1"/>
    <xf numFmtId="0" fontId="9" fillId="0" borderId="0" xfId="0" applyFont="1"/>
    <xf numFmtId="0" fontId="3" fillId="0" borderId="0" xfId="0" applyFont="1" applyAlignment="1">
      <alignment horizontal="center" vertical="center"/>
    </xf>
    <xf numFmtId="0" fontId="9" fillId="0" borderId="0" xfId="0" applyFont="1" applyAlignment="1">
      <alignment horizontal="center" vertical="center"/>
    </xf>
    <xf numFmtId="0" fontId="9" fillId="0" borderId="27" xfId="0" applyFont="1" applyBorder="1" applyAlignment="1">
      <alignment horizontal="center" vertical="center" wrapText="1"/>
    </xf>
    <xf numFmtId="165" fontId="3" fillId="0" borderId="29" xfId="0" applyNumberFormat="1" applyFont="1" applyBorder="1"/>
    <xf numFmtId="4" fontId="3" fillId="0" borderId="29" xfId="0" applyNumberFormat="1" applyFont="1" applyBorder="1"/>
    <xf numFmtId="165" fontId="3" fillId="0" borderId="14" xfId="0" applyNumberFormat="1" applyFont="1" applyBorder="1"/>
    <xf numFmtId="10" fontId="3" fillId="0" borderId="14" xfId="0" applyNumberFormat="1" applyFont="1" applyBorder="1"/>
    <xf numFmtId="165" fontId="3" fillId="0" borderId="16" xfId="0" applyNumberFormat="1" applyFont="1" applyBorder="1"/>
    <xf numFmtId="10" fontId="3" fillId="0" borderId="16" xfId="0" applyNumberFormat="1" applyFont="1" applyBorder="1"/>
    <xf numFmtId="0" fontId="3" fillId="0" borderId="14" xfId="0" applyFont="1" applyBorder="1"/>
    <xf numFmtId="165" fontId="9" fillId="0" borderId="14" xfId="0" applyNumberFormat="1" applyFont="1" applyBorder="1"/>
    <xf numFmtId="165" fontId="3" fillId="0" borderId="0" xfId="0" applyNumberFormat="1" applyFont="1"/>
    <xf numFmtId="0" fontId="3" fillId="0" borderId="0" xfId="0" applyFont="1" applyAlignment="1">
      <alignment horizontal="left"/>
    </xf>
    <xf numFmtId="15" fontId="3" fillId="0" borderId="0" xfId="0" quotePrefix="1" applyNumberFormat="1" applyFont="1" applyAlignment="1">
      <alignment horizontal="left"/>
    </xf>
    <xf numFmtId="0" fontId="23" fillId="0" borderId="0" xfId="0" applyFont="1"/>
    <xf numFmtId="15" fontId="3" fillId="0" borderId="0" xfId="0" applyNumberFormat="1" applyFont="1" applyAlignment="1">
      <alignment horizontal="left"/>
    </xf>
    <xf numFmtId="0" fontId="24" fillId="0" borderId="0" xfId="0" applyFont="1"/>
    <xf numFmtId="0" fontId="3" fillId="0" borderId="0" xfId="0" quotePrefix="1" applyFont="1"/>
    <xf numFmtId="0" fontId="18" fillId="0" borderId="0" xfId="0" applyFont="1" applyBorder="1" applyAlignment="1">
      <alignment horizontal="center"/>
    </xf>
    <xf numFmtId="0" fontId="18" fillId="0" borderId="0" xfId="0" applyFont="1" applyBorder="1"/>
    <xf numFmtId="0" fontId="21" fillId="0" borderId="0" xfId="0" applyFont="1" applyAlignment="1"/>
    <xf numFmtId="0" fontId="25" fillId="0" borderId="0" xfId="0" applyFont="1" applyAlignment="1">
      <alignment horizontal="right"/>
    </xf>
    <xf numFmtId="0" fontId="26" fillId="0" borderId="0" xfId="0" applyFont="1" applyAlignment="1">
      <alignment horizontal="left"/>
    </xf>
    <xf numFmtId="0" fontId="21" fillId="0" borderId="0" xfId="0" applyFont="1" applyBorder="1" applyAlignment="1"/>
    <xf numFmtId="169" fontId="11" fillId="0" borderId="10" xfId="4" applyNumberFormat="1" applyFont="1" applyBorder="1" applyAlignment="1" applyProtection="1">
      <alignment horizontal="justify" wrapText="1"/>
    </xf>
    <xf numFmtId="0" fontId="7" fillId="0" borderId="5" xfId="4" quotePrefix="1" applyFont="1" applyFill="1" applyBorder="1" applyAlignment="1" applyProtection="1"/>
    <xf numFmtId="165" fontId="3" fillId="4" borderId="9" xfId="4" applyNumberFormat="1" applyFont="1" applyFill="1" applyBorder="1" applyAlignment="1">
      <alignment horizontal="center"/>
    </xf>
    <xf numFmtId="0" fontId="7" fillId="4" borderId="42" xfId="4" applyFont="1" applyFill="1" applyBorder="1"/>
    <xf numFmtId="0" fontId="7" fillId="4" borderId="0" xfId="4" applyFont="1" applyFill="1" applyBorder="1"/>
    <xf numFmtId="166" fontId="7" fillId="4" borderId="0" xfId="4" applyNumberFormat="1" applyFont="1" applyFill="1" applyBorder="1" applyAlignment="1">
      <alignment horizontal="center"/>
    </xf>
    <xf numFmtId="165" fontId="3" fillId="4" borderId="0" xfId="4" applyNumberFormat="1" applyFont="1" applyFill="1" applyBorder="1" applyAlignment="1">
      <alignment horizontal="center"/>
    </xf>
    <xf numFmtId="165" fontId="3" fillId="4" borderId="0" xfId="1" applyNumberFormat="1" applyFont="1" applyFill="1" applyBorder="1" applyAlignment="1">
      <alignment horizontal="center"/>
    </xf>
    <xf numFmtId="0" fontId="7" fillId="4" borderId="0" xfId="4" applyFont="1" applyFill="1" applyBorder="1" applyAlignment="1">
      <alignment horizontal="center"/>
    </xf>
    <xf numFmtId="165" fontId="3" fillId="4" borderId="42" xfId="4" applyNumberFormat="1" applyFont="1" applyFill="1" applyBorder="1" applyAlignment="1">
      <alignment horizontal="center"/>
    </xf>
    <xf numFmtId="167" fontId="9" fillId="4" borderId="9" xfId="4" applyNumberFormat="1" applyFont="1" applyFill="1" applyBorder="1" applyAlignment="1" applyProtection="1">
      <alignment horizontal="left"/>
    </xf>
    <xf numFmtId="0" fontId="9" fillId="4" borderId="0" xfId="4" applyFont="1" applyFill="1" applyBorder="1" applyAlignment="1" applyProtection="1">
      <alignment horizontal="left"/>
    </xf>
    <xf numFmtId="166" fontId="3" fillId="4" borderId="0" xfId="4" applyNumberFormat="1" applyFont="1" applyFill="1" applyBorder="1" applyAlignment="1">
      <alignment horizontal="center"/>
    </xf>
    <xf numFmtId="0" fontId="3" fillId="4" borderId="0" xfId="4" applyFont="1" applyFill="1" applyBorder="1" applyAlignment="1">
      <alignment horizontal="center"/>
    </xf>
    <xf numFmtId="167" fontId="9" fillId="4" borderId="11" xfId="4" applyNumberFormat="1" applyFont="1" applyFill="1" applyBorder="1" applyAlignment="1" applyProtection="1">
      <alignment horizontal="left"/>
    </xf>
    <xf numFmtId="0" fontId="9" fillId="4" borderId="10" xfId="4" applyFont="1" applyFill="1" applyBorder="1" applyAlignment="1" applyProtection="1">
      <alignment horizontal="left"/>
    </xf>
    <xf numFmtId="166" fontId="3" fillId="4" borderId="10" xfId="4" applyNumberFormat="1" applyFont="1" applyFill="1" applyBorder="1" applyAlignment="1">
      <alignment horizontal="center"/>
    </xf>
    <xf numFmtId="165" fontId="3" fillId="4" borderId="10" xfId="4" applyNumberFormat="1" applyFont="1" applyFill="1" applyBorder="1" applyAlignment="1">
      <alignment horizontal="center"/>
    </xf>
    <xf numFmtId="165" fontId="3" fillId="4" borderId="10" xfId="1" applyNumberFormat="1" applyFont="1" applyFill="1" applyBorder="1" applyAlignment="1">
      <alignment horizontal="center"/>
    </xf>
    <xf numFmtId="0" fontId="3" fillId="4" borderId="10" xfId="4" applyFont="1" applyFill="1" applyBorder="1" applyAlignment="1">
      <alignment horizontal="center"/>
    </xf>
    <xf numFmtId="165" fontId="3" fillId="4" borderId="11" xfId="4" applyNumberFormat="1" applyFont="1" applyFill="1" applyBorder="1" applyAlignment="1">
      <alignment horizontal="center"/>
    </xf>
    <xf numFmtId="0" fontId="7" fillId="4" borderId="43" xfId="4" applyFont="1" applyFill="1" applyBorder="1"/>
    <xf numFmtId="166" fontId="7" fillId="4" borderId="43" xfId="4" applyNumberFormat="1" applyFont="1" applyFill="1" applyBorder="1" applyAlignment="1">
      <alignment horizontal="center"/>
    </xf>
    <xf numFmtId="165" fontId="3" fillId="4" borderId="43" xfId="4" applyNumberFormat="1" applyFont="1" applyFill="1" applyBorder="1" applyAlignment="1">
      <alignment horizontal="center"/>
    </xf>
    <xf numFmtId="165" fontId="3" fillId="4" borderId="43" xfId="1" applyNumberFormat="1" applyFont="1" applyFill="1" applyBorder="1" applyAlignment="1">
      <alignment horizontal="center"/>
    </xf>
    <xf numFmtId="0" fontId="7" fillId="4" borderId="43" xfId="4" applyFont="1" applyFill="1" applyBorder="1" applyAlignment="1">
      <alignment horizontal="center"/>
    </xf>
    <xf numFmtId="0" fontId="3" fillId="4" borderId="44" xfId="4" applyFont="1" applyFill="1" applyBorder="1" applyAlignment="1">
      <alignment horizontal="center"/>
    </xf>
    <xf numFmtId="0" fontId="9" fillId="4" borderId="0" xfId="4" applyFont="1" applyFill="1" applyAlignment="1" applyProtection="1">
      <alignment horizontal="left"/>
    </xf>
    <xf numFmtId="166" fontId="9" fillId="4" borderId="0" xfId="4" applyNumberFormat="1" applyFont="1" applyFill="1" applyBorder="1" applyAlignment="1">
      <alignment horizontal="center"/>
    </xf>
    <xf numFmtId="165" fontId="9" fillId="4" borderId="0" xfId="4" applyNumberFormat="1" applyFont="1" applyFill="1" applyBorder="1" applyAlignment="1">
      <alignment horizontal="center"/>
    </xf>
    <xf numFmtId="165" fontId="9" fillId="4" borderId="0" xfId="1" applyNumberFormat="1" applyFont="1" applyFill="1" applyBorder="1" applyAlignment="1">
      <alignment horizontal="center"/>
    </xf>
    <xf numFmtId="0" fontId="9" fillId="4" borderId="0" xfId="4" applyFont="1" applyFill="1" applyBorder="1" applyAlignment="1">
      <alignment horizontal="center"/>
    </xf>
    <xf numFmtId="165" fontId="9" fillId="4" borderId="9" xfId="4" applyNumberFormat="1" applyFont="1" applyFill="1" applyBorder="1" applyAlignment="1">
      <alignment horizontal="center"/>
    </xf>
    <xf numFmtId="168" fontId="3" fillId="0" borderId="0" xfId="0" quotePrefix="1" applyNumberFormat="1" applyFont="1" applyBorder="1" applyAlignment="1">
      <alignment horizontal="left"/>
    </xf>
    <xf numFmtId="0" fontId="27" fillId="0" borderId="0" xfId="0" applyFont="1"/>
    <xf numFmtId="0" fontId="10" fillId="0" borderId="0" xfId="0" applyFont="1" applyAlignment="1">
      <alignment horizontal="left"/>
    </xf>
    <xf numFmtId="2" fontId="10" fillId="0" borderId="0" xfId="0" applyNumberFormat="1" applyFont="1"/>
    <xf numFmtId="0" fontId="9" fillId="0" borderId="0" xfId="0" applyFont="1" applyAlignment="1">
      <alignment horizontal="left"/>
    </xf>
    <xf numFmtId="0" fontId="1" fillId="0" borderId="0" xfId="0" applyFont="1" applyAlignment="1">
      <alignment horizontal="left"/>
    </xf>
    <xf numFmtId="0" fontId="1" fillId="0" borderId="0" xfId="0" applyFont="1" applyAlignment="1">
      <alignment horizontal="center"/>
    </xf>
    <xf numFmtId="2" fontId="1" fillId="0" borderId="0" xfId="0" applyNumberFormat="1" applyFont="1" applyAlignment="1">
      <alignment horizontal="center"/>
    </xf>
    <xf numFmtId="4" fontId="1" fillId="0" borderId="0" xfId="0" applyNumberFormat="1" applyFont="1" applyAlignment="1">
      <alignment horizontal="center"/>
    </xf>
    <xf numFmtId="3" fontId="9" fillId="0" borderId="0" xfId="0" applyNumberFormat="1" applyFont="1" applyAlignment="1">
      <alignment horizontal="center"/>
    </xf>
    <xf numFmtId="0" fontId="9" fillId="5" borderId="1" xfId="0" applyFont="1" applyFill="1" applyBorder="1" applyAlignment="1">
      <alignment horizontal="center"/>
    </xf>
    <xf numFmtId="0" fontId="9" fillId="5" borderId="2" xfId="0" applyFont="1" applyFill="1" applyBorder="1" applyAlignment="1">
      <alignment horizontal="center"/>
    </xf>
    <xf numFmtId="2" fontId="9" fillId="5" borderId="2" xfId="0" applyNumberFormat="1" applyFont="1" applyFill="1" applyBorder="1" applyAlignment="1">
      <alignment horizontal="center"/>
    </xf>
    <xf numFmtId="4" fontId="9" fillId="5" borderId="2" xfId="0" applyNumberFormat="1" applyFont="1" applyFill="1" applyBorder="1" applyAlignment="1">
      <alignment horizontal="center"/>
    </xf>
    <xf numFmtId="3" fontId="9" fillId="5" borderId="45" xfId="0" applyNumberFormat="1" applyFont="1" applyFill="1" applyBorder="1" applyAlignment="1">
      <alignment horizontal="center"/>
    </xf>
    <xf numFmtId="0" fontId="9" fillId="6" borderId="33" xfId="0" applyFont="1" applyFill="1" applyBorder="1" applyAlignment="1">
      <alignment horizontal="center"/>
    </xf>
    <xf numFmtId="0" fontId="9" fillId="6" borderId="14" xfId="0" applyFont="1" applyFill="1" applyBorder="1" applyAlignment="1">
      <alignment horizontal="center"/>
    </xf>
    <xf numFmtId="2" fontId="9" fillId="6" borderId="14" xfId="0" applyNumberFormat="1" applyFont="1" applyFill="1" applyBorder="1" applyAlignment="1">
      <alignment horizontal="center"/>
    </xf>
    <xf numFmtId="4" fontId="9" fillId="6" borderId="14" xfId="0" applyNumberFormat="1" applyFont="1" applyFill="1" applyBorder="1" applyAlignment="1">
      <alignment horizontal="center"/>
    </xf>
    <xf numFmtId="0" fontId="1" fillId="0" borderId="46" xfId="0" applyFont="1" applyBorder="1" applyAlignment="1">
      <alignment horizontal="center"/>
    </xf>
    <xf numFmtId="0" fontId="1" fillId="0" borderId="27" xfId="0" applyFont="1" applyBorder="1" applyAlignment="1">
      <alignment horizontal="left"/>
    </xf>
    <xf numFmtId="0" fontId="1" fillId="0" borderId="27" xfId="0" applyFont="1" applyBorder="1" applyAlignment="1">
      <alignment horizontal="center"/>
    </xf>
    <xf numFmtId="2" fontId="1" fillId="0" borderId="27" xfId="0" applyNumberFormat="1" applyFont="1" applyBorder="1" applyAlignment="1">
      <alignment horizontal="center"/>
    </xf>
    <xf numFmtId="4" fontId="1" fillId="0" borderId="27" xfId="0" applyNumberFormat="1" applyFont="1" applyBorder="1" applyAlignment="1">
      <alignment horizontal="center"/>
    </xf>
    <xf numFmtId="3" fontId="9" fillId="0" borderId="47" xfId="0" applyNumberFormat="1" applyFont="1" applyBorder="1" applyAlignment="1">
      <alignment horizontal="center"/>
    </xf>
    <xf numFmtId="0" fontId="9" fillId="0" borderId="27" xfId="0" applyFont="1" applyFill="1" applyBorder="1" applyAlignment="1">
      <alignment horizontal="center"/>
    </xf>
    <xf numFmtId="4" fontId="9" fillId="0" borderId="27" xfId="0" applyNumberFormat="1" applyFont="1" applyFill="1" applyBorder="1" applyAlignment="1">
      <alignment horizontal="center"/>
    </xf>
    <xf numFmtId="3" fontId="9" fillId="0" borderId="47" xfId="0" applyNumberFormat="1" applyFont="1" applyFill="1" applyBorder="1" applyAlignment="1">
      <alignment horizontal="center"/>
    </xf>
    <xf numFmtId="0" fontId="1" fillId="0" borderId="27" xfId="0" applyFont="1" applyFill="1" applyBorder="1" applyAlignment="1">
      <alignment horizontal="center"/>
    </xf>
    <xf numFmtId="0" fontId="3" fillId="0" borderId="27" xfId="0" applyFont="1" applyBorder="1" applyAlignment="1">
      <alignment horizontal="left"/>
    </xf>
    <xf numFmtId="0" fontId="3" fillId="0" borderId="27" xfId="0" applyFont="1" applyBorder="1" applyAlignment="1">
      <alignment horizontal="center"/>
    </xf>
    <xf numFmtId="2" fontId="3" fillId="0" borderId="27" xfId="0" applyNumberFormat="1" applyFont="1" applyBorder="1" applyAlignment="1">
      <alignment horizontal="center"/>
    </xf>
    <xf numFmtId="3" fontId="1" fillId="0" borderId="27" xfId="0" applyNumberFormat="1" applyFont="1" applyBorder="1" applyAlignment="1">
      <alignment horizontal="center"/>
    </xf>
    <xf numFmtId="0" fontId="3" fillId="0" borderId="27" xfId="0" applyFont="1" applyFill="1" applyBorder="1" applyAlignment="1">
      <alignment horizontal="left"/>
    </xf>
    <xf numFmtId="0" fontId="3" fillId="0" borderId="27" xfId="0" applyFont="1" applyFill="1" applyBorder="1" applyAlignment="1">
      <alignment horizontal="center"/>
    </xf>
    <xf numFmtId="2" fontId="3" fillId="0" borderId="27" xfId="0" applyNumberFormat="1" applyFont="1" applyFill="1" applyBorder="1" applyAlignment="1">
      <alignment horizontal="center"/>
    </xf>
    <xf numFmtId="4" fontId="3" fillId="0" borderId="27" xfId="0" applyNumberFormat="1" applyFont="1" applyFill="1" applyBorder="1" applyAlignment="1">
      <alignment horizontal="center"/>
    </xf>
    <xf numFmtId="3" fontId="3" fillId="0" borderId="47" xfId="0" applyNumberFormat="1" applyFont="1" applyFill="1" applyBorder="1" applyAlignment="1">
      <alignment horizontal="center"/>
    </xf>
    <xf numFmtId="0" fontId="3" fillId="0" borderId="46" xfId="0" applyFont="1" applyBorder="1" applyAlignment="1">
      <alignment horizontal="center"/>
    </xf>
    <xf numFmtId="4" fontId="3" fillId="0" borderId="27" xfId="0" applyNumberFormat="1" applyFont="1" applyBorder="1" applyAlignment="1">
      <alignment horizontal="center"/>
    </xf>
    <xf numFmtId="3" fontId="3" fillId="0" borderId="47" xfId="0" applyNumberFormat="1" applyFont="1" applyBorder="1" applyAlignment="1">
      <alignment horizontal="center"/>
    </xf>
    <xf numFmtId="0" fontId="9" fillId="0" borderId="46" xfId="0" applyFont="1" applyFill="1" applyBorder="1" applyAlignment="1">
      <alignment horizontal="center"/>
    </xf>
    <xf numFmtId="0" fontId="9" fillId="7" borderId="46" xfId="0" applyFont="1" applyFill="1" applyBorder="1" applyAlignment="1">
      <alignment horizontal="center"/>
    </xf>
    <xf numFmtId="0" fontId="9" fillId="7" borderId="27" xfId="0" applyFont="1" applyFill="1" applyBorder="1" applyAlignment="1">
      <alignment horizontal="left"/>
    </xf>
    <xf numFmtId="0" fontId="9" fillId="7" borderId="27" xfId="0" applyFont="1" applyFill="1" applyBorder="1" applyAlignment="1">
      <alignment horizontal="center"/>
    </xf>
    <xf numFmtId="0" fontId="3" fillId="7" borderId="27" xfId="0" applyFont="1" applyFill="1" applyBorder="1" applyAlignment="1">
      <alignment horizontal="center"/>
    </xf>
    <xf numFmtId="2" fontId="3" fillId="7" borderId="27" xfId="0" applyNumberFormat="1" applyFont="1" applyFill="1" applyBorder="1" applyAlignment="1">
      <alignment horizontal="center"/>
    </xf>
    <xf numFmtId="4" fontId="9" fillId="7" borderId="27" xfId="0" applyNumberFormat="1" applyFont="1" applyFill="1" applyBorder="1" applyAlignment="1">
      <alignment horizontal="center"/>
    </xf>
    <xf numFmtId="3" fontId="9" fillId="7" borderId="47" xfId="0" applyNumberFormat="1" applyFont="1" applyFill="1" applyBorder="1" applyAlignment="1">
      <alignment horizontal="center"/>
    </xf>
    <xf numFmtId="0" fontId="9" fillId="7" borderId="16" xfId="0" applyFont="1" applyFill="1" applyBorder="1" applyAlignment="1">
      <alignment horizontal="center"/>
    </xf>
    <xf numFmtId="0" fontId="9" fillId="7" borderId="16" xfId="0" applyFont="1" applyFill="1" applyBorder="1" applyAlignment="1">
      <alignment horizontal="left"/>
    </xf>
    <xf numFmtId="2" fontId="9" fillId="7" borderId="16" xfId="0" applyNumberFormat="1" applyFont="1" applyFill="1" applyBorder="1" applyAlignment="1">
      <alignment horizontal="center"/>
    </xf>
    <xf numFmtId="4" fontId="9" fillId="7" borderId="16" xfId="0" applyNumberFormat="1" applyFont="1" applyFill="1" applyBorder="1" applyAlignment="1">
      <alignment horizontal="center"/>
    </xf>
    <xf numFmtId="2" fontId="9" fillId="7" borderId="27" xfId="0" applyNumberFormat="1" applyFont="1" applyFill="1" applyBorder="1" applyAlignment="1">
      <alignment horizontal="center"/>
    </xf>
    <xf numFmtId="0" fontId="9" fillId="8" borderId="46" xfId="0" applyFont="1" applyFill="1" applyBorder="1" applyAlignment="1">
      <alignment horizontal="center"/>
    </xf>
    <xf numFmtId="4" fontId="9" fillId="8" borderId="27" xfId="0" applyNumberFormat="1" applyFont="1" applyFill="1" applyBorder="1" applyAlignment="1">
      <alignment horizontal="center"/>
    </xf>
    <xf numFmtId="3" fontId="9" fillId="8" borderId="47" xfId="0" applyNumberFormat="1" applyFont="1" applyFill="1" applyBorder="1" applyAlignment="1">
      <alignment horizontal="center"/>
    </xf>
    <xf numFmtId="0" fontId="9" fillId="8" borderId="48" xfId="0" applyFont="1" applyFill="1" applyBorder="1" applyAlignment="1">
      <alignment horizontal="center"/>
    </xf>
    <xf numFmtId="0" fontId="9" fillId="8" borderId="49" xfId="0" applyFont="1" applyFill="1" applyBorder="1" applyAlignment="1">
      <alignment horizontal="left"/>
    </xf>
    <xf numFmtId="0" fontId="9" fillId="8" borderId="50" xfId="0" applyFont="1" applyFill="1" applyBorder="1" applyAlignment="1">
      <alignment horizontal="center"/>
    </xf>
    <xf numFmtId="2" fontId="9" fillId="8" borderId="51" xfId="0" applyNumberFormat="1" applyFont="1" applyFill="1" applyBorder="1" applyAlignment="1">
      <alignment horizontal="center"/>
    </xf>
    <xf numFmtId="0" fontId="9" fillId="8" borderId="1" xfId="0" applyFont="1" applyFill="1" applyBorder="1" applyAlignment="1">
      <alignment horizontal="center"/>
    </xf>
    <xf numFmtId="0" fontId="9" fillId="8" borderId="52" xfId="0" applyFont="1" applyFill="1" applyBorder="1" applyAlignment="1">
      <alignment horizontal="left"/>
    </xf>
    <xf numFmtId="0" fontId="9" fillId="8" borderId="53" xfId="0" applyFont="1" applyFill="1" applyBorder="1" applyAlignment="1">
      <alignment horizontal="center"/>
    </xf>
    <xf numFmtId="2" fontId="9" fillId="8" borderId="54" xfId="0" applyNumberFormat="1" applyFont="1" applyFill="1" applyBorder="1" applyAlignment="1">
      <alignment horizontal="center"/>
    </xf>
    <xf numFmtId="4" fontId="9" fillId="8" borderId="2" xfId="0" applyNumberFormat="1" applyFont="1" applyFill="1" applyBorder="1" applyAlignment="1">
      <alignment horizontal="center"/>
    </xf>
    <xf numFmtId="3" fontId="9" fillId="8" borderId="45" xfId="0" applyNumberFormat="1" applyFont="1" applyFill="1" applyBorder="1" applyAlignment="1">
      <alignment horizontal="center"/>
    </xf>
    <xf numFmtId="0" fontId="1" fillId="0" borderId="55" xfId="0" applyFont="1" applyBorder="1" applyAlignment="1">
      <alignment horizontal="center"/>
    </xf>
    <xf numFmtId="0" fontId="1" fillId="0" borderId="29" xfId="0" applyFont="1" applyBorder="1" applyAlignment="1">
      <alignment horizontal="left"/>
    </xf>
    <xf numFmtId="0" fontId="1" fillId="0" borderId="29" xfId="0" applyFont="1" applyBorder="1" applyAlignment="1">
      <alignment horizontal="center"/>
    </xf>
    <xf numFmtId="2" fontId="1" fillId="0" borderId="29" xfId="0" applyNumberFormat="1" applyFont="1" applyBorder="1" applyAlignment="1">
      <alignment horizontal="center"/>
    </xf>
    <xf numFmtId="4" fontId="1" fillId="0" borderId="29" xfId="0" applyNumberFormat="1" applyFont="1" applyBorder="1" applyAlignment="1">
      <alignment horizontal="center"/>
    </xf>
    <xf numFmtId="3" fontId="9" fillId="0" borderId="56" xfId="0" applyNumberFormat="1" applyFont="1" applyBorder="1" applyAlignment="1">
      <alignment horizontal="center"/>
    </xf>
    <xf numFmtId="3" fontId="9" fillId="7" borderId="27" xfId="0" applyNumberFormat="1" applyFont="1" applyFill="1" applyBorder="1" applyAlignment="1">
      <alignment horizontal="center"/>
    </xf>
    <xf numFmtId="0" fontId="0" fillId="0" borderId="27" xfId="0" applyBorder="1"/>
    <xf numFmtId="0" fontId="9" fillId="2" borderId="6" xfId="0" applyFont="1" applyFill="1" applyBorder="1" applyAlignment="1">
      <alignment horizontal="center"/>
    </xf>
    <xf numFmtId="0" fontId="9" fillId="2" borderId="57" xfId="0" applyFont="1" applyFill="1" applyBorder="1" applyAlignment="1">
      <alignment horizontal="center"/>
    </xf>
    <xf numFmtId="0" fontId="9" fillId="2" borderId="58" xfId="0" applyFont="1" applyFill="1" applyBorder="1" applyAlignment="1">
      <alignment horizontal="center"/>
    </xf>
    <xf numFmtId="2" fontId="9" fillId="2" borderId="58" xfId="0" applyNumberFormat="1" applyFont="1" applyFill="1" applyBorder="1" applyAlignment="1">
      <alignment horizontal="center"/>
    </xf>
    <xf numFmtId="4" fontId="9" fillId="2" borderId="58" xfId="0" applyNumberFormat="1" applyFont="1" applyFill="1" applyBorder="1" applyAlignment="1">
      <alignment horizontal="center"/>
    </xf>
    <xf numFmtId="3" fontId="9" fillId="2" borderId="59" xfId="0" applyNumberFormat="1" applyFont="1" applyFill="1" applyBorder="1" applyAlignment="1">
      <alignment horizontal="center"/>
    </xf>
    <xf numFmtId="0" fontId="9" fillId="2" borderId="46" xfId="0" applyFont="1" applyFill="1" applyBorder="1" applyAlignment="1">
      <alignment horizontal="center"/>
    </xf>
    <xf numFmtId="0" fontId="9" fillId="2" borderId="49" xfId="0" applyFont="1" applyFill="1" applyBorder="1" applyAlignment="1">
      <alignment horizontal="left"/>
    </xf>
    <xf numFmtId="0" fontId="1" fillId="2" borderId="50" xfId="0" applyFont="1" applyFill="1" applyBorder="1" applyAlignment="1">
      <alignment horizontal="center"/>
    </xf>
    <xf numFmtId="2" fontId="1" fillId="2" borderId="50" xfId="0" applyNumberFormat="1" applyFont="1" applyFill="1" applyBorder="1" applyAlignment="1">
      <alignment horizontal="center"/>
    </xf>
    <xf numFmtId="3" fontId="1" fillId="2" borderId="50" xfId="0" applyNumberFormat="1" applyFont="1" applyFill="1" applyBorder="1" applyAlignment="1">
      <alignment horizontal="center"/>
    </xf>
    <xf numFmtId="3" fontId="9" fillId="2" borderId="60" xfId="0" applyNumberFormat="1" applyFont="1" applyFill="1" applyBorder="1" applyAlignment="1">
      <alignment horizontal="center"/>
    </xf>
    <xf numFmtId="0" fontId="1" fillId="0" borderId="48" xfId="0" applyFont="1" applyBorder="1" applyAlignment="1">
      <alignment horizontal="center"/>
    </xf>
    <xf numFmtId="4" fontId="1" fillId="0" borderId="16" xfId="0" applyNumberFormat="1" applyFont="1" applyBorder="1" applyAlignment="1">
      <alignment horizontal="center"/>
    </xf>
    <xf numFmtId="3" fontId="9" fillId="0" borderId="23" xfId="0" applyNumberFormat="1" applyFont="1" applyBorder="1" applyAlignment="1">
      <alignment horizontal="center"/>
    </xf>
    <xf numFmtId="4" fontId="1" fillId="2" borderId="50" xfId="0" applyNumberFormat="1" applyFont="1" applyFill="1" applyBorder="1" applyAlignment="1">
      <alignment horizontal="center"/>
    </xf>
    <xf numFmtId="4" fontId="1" fillId="7" borderId="27" xfId="0" applyNumberFormat="1" applyFont="1" applyFill="1" applyBorder="1" applyAlignment="1">
      <alignment horizontal="center"/>
    </xf>
    <xf numFmtId="0" fontId="9" fillId="9" borderId="0" xfId="0" applyFont="1" applyFill="1" applyBorder="1" applyAlignment="1">
      <alignment horizontal="center"/>
    </xf>
    <xf numFmtId="0" fontId="9" fillId="9" borderId="0" xfId="0" applyFont="1" applyFill="1" applyBorder="1" applyAlignment="1">
      <alignment horizontal="left"/>
    </xf>
    <xf numFmtId="2" fontId="9" fillId="9" borderId="0" xfId="0" applyNumberFormat="1" applyFont="1" applyFill="1" applyBorder="1" applyAlignment="1">
      <alignment horizontal="center"/>
    </xf>
    <xf numFmtId="4" fontId="9" fillId="9" borderId="0" xfId="0" applyNumberFormat="1" applyFont="1" applyFill="1" applyBorder="1" applyAlignment="1">
      <alignment horizontal="center"/>
    </xf>
    <xf numFmtId="0" fontId="9" fillId="9" borderId="27" xfId="0" applyFont="1" applyFill="1" applyBorder="1" applyAlignment="1">
      <alignment horizontal="center"/>
    </xf>
    <xf numFmtId="0" fontId="9" fillId="9" borderId="49" xfId="0" applyFont="1" applyFill="1" applyBorder="1" applyAlignment="1">
      <alignment horizontal="left"/>
    </xf>
    <xf numFmtId="0" fontId="9" fillId="9" borderId="50" xfId="0" applyFont="1" applyFill="1" applyBorder="1" applyAlignment="1">
      <alignment horizontal="center"/>
    </xf>
    <xf numFmtId="2" fontId="9" fillId="9" borderId="50" xfId="0" applyNumberFormat="1" applyFont="1" applyFill="1" applyBorder="1" applyAlignment="1">
      <alignment horizontal="center"/>
    </xf>
    <xf numFmtId="4" fontId="9" fillId="9" borderId="50" xfId="0" applyNumberFormat="1" applyFont="1" applyFill="1" applyBorder="1" applyAlignment="1">
      <alignment horizontal="center"/>
    </xf>
    <xf numFmtId="4" fontId="9" fillId="9" borderId="27" xfId="0" applyNumberFormat="1" applyFont="1" applyFill="1" applyBorder="1" applyAlignment="1">
      <alignment horizontal="center"/>
    </xf>
    <xf numFmtId="3" fontId="9" fillId="9" borderId="27" xfId="0" applyNumberFormat="1" applyFont="1" applyFill="1" applyBorder="1" applyAlignment="1">
      <alignment horizontal="center"/>
    </xf>
    <xf numFmtId="2" fontId="9" fillId="9" borderId="51" xfId="0" applyNumberFormat="1" applyFont="1" applyFill="1" applyBorder="1" applyAlignment="1">
      <alignment horizontal="center"/>
    </xf>
    <xf numFmtId="0" fontId="9" fillId="9" borderId="46" xfId="0" applyFont="1" applyFill="1" applyBorder="1" applyAlignment="1">
      <alignment horizontal="center"/>
    </xf>
    <xf numFmtId="3" fontId="9" fillId="9" borderId="47" xfId="0" applyNumberFormat="1" applyFont="1" applyFill="1" applyBorder="1" applyAlignment="1">
      <alignment horizontal="center"/>
    </xf>
    <xf numFmtId="3" fontId="9" fillId="7" borderId="23" xfId="0" applyNumberFormat="1" applyFont="1" applyFill="1" applyBorder="1" applyAlignment="1">
      <alignment horizontal="center"/>
    </xf>
    <xf numFmtId="0" fontId="1" fillId="7" borderId="27" xfId="0" applyFont="1" applyFill="1" applyBorder="1" applyAlignment="1">
      <alignment horizontal="left"/>
    </xf>
    <xf numFmtId="0" fontId="1" fillId="7" borderId="51" xfId="0" applyFont="1" applyFill="1" applyBorder="1" applyAlignment="1">
      <alignment horizontal="left"/>
    </xf>
    <xf numFmtId="0" fontId="9" fillId="8" borderId="18" xfId="0" applyFont="1" applyFill="1" applyBorder="1" applyAlignment="1">
      <alignment horizontal="left"/>
    </xf>
    <xf numFmtId="0" fontId="9" fillId="8" borderId="10" xfId="0" applyFont="1" applyFill="1" applyBorder="1" applyAlignment="1">
      <alignment horizontal="center"/>
    </xf>
    <xf numFmtId="2" fontId="9" fillId="8" borderId="17" xfId="0" applyNumberFormat="1" applyFont="1" applyFill="1" applyBorder="1" applyAlignment="1">
      <alignment horizontal="center"/>
    </xf>
    <xf numFmtId="4" fontId="9" fillId="8" borderId="16" xfId="0" applyNumberFormat="1" applyFont="1" applyFill="1" applyBorder="1" applyAlignment="1">
      <alignment horizontal="center"/>
    </xf>
    <xf numFmtId="3" fontId="9" fillId="8" borderId="23" xfId="0" applyNumberFormat="1" applyFont="1" applyFill="1" applyBorder="1" applyAlignment="1">
      <alignment horizontal="center"/>
    </xf>
    <xf numFmtId="0" fontId="9" fillId="9" borderId="55" xfId="0" applyFont="1" applyFill="1" applyBorder="1" applyAlignment="1">
      <alignment horizontal="center"/>
    </xf>
    <xf numFmtId="4" fontId="9" fillId="9" borderId="29" xfId="0" applyNumberFormat="1" applyFont="1" applyFill="1" applyBorder="1" applyAlignment="1">
      <alignment horizontal="center"/>
    </xf>
    <xf numFmtId="3" fontId="9" fillId="9" borderId="56" xfId="0" applyNumberFormat="1" applyFont="1" applyFill="1" applyBorder="1" applyAlignment="1">
      <alignment horizontal="center"/>
    </xf>
    <xf numFmtId="0" fontId="1" fillId="0" borderId="51" xfId="0" applyFont="1" applyBorder="1" applyAlignment="1">
      <alignment horizontal="center"/>
    </xf>
    <xf numFmtId="0" fontId="9" fillId="9" borderId="51" xfId="0" applyFont="1" applyFill="1" applyBorder="1" applyAlignment="1">
      <alignment horizontal="center"/>
    </xf>
    <xf numFmtId="0" fontId="9" fillId="9" borderId="48" xfId="0" applyFont="1" applyFill="1" applyBorder="1" applyAlignment="1">
      <alignment horizontal="center"/>
    </xf>
    <xf numFmtId="4" fontId="9" fillId="9" borderId="16" xfId="0" applyNumberFormat="1" applyFont="1" applyFill="1" applyBorder="1" applyAlignment="1">
      <alignment horizontal="center"/>
    </xf>
    <xf numFmtId="3" fontId="9" fillId="9" borderId="23" xfId="0" applyNumberFormat="1" applyFont="1" applyFill="1" applyBorder="1" applyAlignment="1">
      <alignment horizontal="center"/>
    </xf>
    <xf numFmtId="0" fontId="1" fillId="0" borderId="49" xfId="0" applyFont="1" applyBorder="1" applyAlignment="1">
      <alignment horizontal="left"/>
    </xf>
    <xf numFmtId="0" fontId="1" fillId="0" borderId="50" xfId="0" applyFont="1" applyBorder="1" applyAlignment="1">
      <alignment horizontal="left"/>
    </xf>
    <xf numFmtId="0" fontId="1" fillId="0" borderId="51" xfId="0" applyFont="1" applyBorder="1" applyAlignment="1">
      <alignment horizontal="left"/>
    </xf>
    <xf numFmtId="0" fontId="1" fillId="7" borderId="47" xfId="0" applyFont="1" applyFill="1" applyBorder="1" applyAlignment="1">
      <alignment horizontal="left"/>
    </xf>
    <xf numFmtId="0" fontId="0" fillId="0" borderId="27" xfId="0" applyBorder="1" applyAlignment="1">
      <alignment horizontal="center"/>
    </xf>
    <xf numFmtId="0" fontId="3" fillId="7" borderId="27" xfId="0" applyFont="1" applyFill="1" applyBorder="1" applyAlignment="1">
      <alignment horizontal="left"/>
    </xf>
    <xf numFmtId="4" fontId="3" fillId="7" borderId="27" xfId="0" applyNumberFormat="1" applyFont="1" applyFill="1" applyBorder="1" applyAlignment="1">
      <alignment horizontal="center"/>
    </xf>
    <xf numFmtId="3" fontId="3" fillId="7" borderId="47" xfId="0" applyNumberFormat="1" applyFont="1" applyFill="1" applyBorder="1" applyAlignment="1">
      <alignment horizontal="center"/>
    </xf>
    <xf numFmtId="2" fontId="0" fillId="0" borderId="27" xfId="0" applyNumberFormat="1" applyBorder="1" applyAlignment="1">
      <alignment horizontal="center"/>
    </xf>
    <xf numFmtId="3" fontId="3" fillId="7" borderId="56" xfId="0" applyNumberFormat="1" applyFont="1" applyFill="1" applyBorder="1" applyAlignment="1">
      <alignment horizontal="center"/>
    </xf>
    <xf numFmtId="0" fontId="3" fillId="7" borderId="47" xfId="0" applyFont="1" applyFill="1" applyBorder="1" applyAlignment="1">
      <alignment horizontal="center"/>
    </xf>
    <xf numFmtId="2" fontId="0" fillId="0" borderId="56" xfId="0" applyNumberFormat="1" applyBorder="1" applyAlignment="1">
      <alignment horizontal="center"/>
    </xf>
    <xf numFmtId="2" fontId="3" fillId="7" borderId="29" xfId="0" applyNumberFormat="1" applyFont="1" applyFill="1" applyBorder="1" applyAlignment="1">
      <alignment horizontal="center"/>
    </xf>
    <xf numFmtId="2" fontId="1" fillId="0" borderId="27" xfId="0" applyNumberFormat="1" applyFont="1" applyFill="1" applyBorder="1" applyAlignment="1">
      <alignment horizontal="center"/>
    </xf>
    <xf numFmtId="3" fontId="3" fillId="0" borderId="56" xfId="0" applyNumberFormat="1" applyFont="1" applyBorder="1" applyAlignment="1">
      <alignment horizontal="center"/>
    </xf>
    <xf numFmtId="0" fontId="1" fillId="0" borderId="28" xfId="0" applyFont="1" applyBorder="1" applyAlignment="1">
      <alignment horizontal="center"/>
    </xf>
    <xf numFmtId="2" fontId="0" fillId="0" borderId="27" xfId="0" applyNumberFormat="1" applyBorder="1"/>
    <xf numFmtId="0" fontId="3" fillId="0" borderId="27" xfId="0" applyFont="1" applyFill="1" applyBorder="1" applyAlignment="1">
      <alignment horizontal="left" wrapText="1"/>
    </xf>
    <xf numFmtId="2" fontId="3" fillId="0" borderId="27" xfId="0" applyNumberFormat="1" applyFont="1" applyBorder="1" applyAlignment="1">
      <alignment horizontal="left"/>
    </xf>
    <xf numFmtId="2" fontId="3" fillId="0" borderId="27" xfId="0" applyNumberFormat="1" applyFont="1" applyFill="1" applyBorder="1" applyAlignment="1">
      <alignment horizontal="center" wrapText="1"/>
    </xf>
    <xf numFmtId="2" fontId="9" fillId="0" borderId="27" xfId="0" applyNumberFormat="1" applyFont="1" applyFill="1" applyBorder="1" applyAlignment="1">
      <alignment horizontal="center"/>
    </xf>
    <xf numFmtId="0" fontId="3" fillId="7" borderId="46" xfId="0" applyFont="1" applyFill="1" applyBorder="1" applyAlignment="1">
      <alignment horizontal="center"/>
    </xf>
    <xf numFmtId="0" fontId="3" fillId="7" borderId="27" xfId="0" applyFont="1" applyFill="1" applyBorder="1" applyAlignment="1">
      <alignment horizontal="left" wrapText="1"/>
    </xf>
    <xf numFmtId="168" fontId="9" fillId="9" borderId="9" xfId="0" quotePrefix="1" applyNumberFormat="1" applyFont="1" applyFill="1" applyBorder="1" applyAlignment="1">
      <alignment horizontal="left"/>
    </xf>
    <xf numFmtId="168" fontId="9" fillId="9" borderId="61" xfId="0" quotePrefix="1" applyNumberFormat="1" applyFont="1" applyFill="1" applyBorder="1" applyAlignment="1">
      <alignment horizontal="left"/>
    </xf>
    <xf numFmtId="0" fontId="9" fillId="9" borderId="57" xfId="4" applyFont="1" applyFill="1" applyBorder="1" applyAlignment="1" applyProtection="1">
      <alignment horizontal="center"/>
    </xf>
    <xf numFmtId="165" fontId="9" fillId="9" borderId="61" xfId="4" applyNumberFormat="1" applyFont="1" applyFill="1" applyBorder="1" applyAlignment="1">
      <alignment horizontal="center"/>
    </xf>
    <xf numFmtId="2" fontId="3" fillId="0" borderId="9" xfId="4" applyNumberFormat="1" applyFont="1" applyBorder="1" applyAlignment="1">
      <alignment horizontal="center"/>
    </xf>
    <xf numFmtId="168" fontId="9" fillId="9" borderId="62" xfId="0" quotePrefix="1" applyNumberFormat="1" applyFont="1" applyFill="1" applyBorder="1" applyAlignment="1">
      <alignment horizontal="left"/>
    </xf>
    <xf numFmtId="0" fontId="9" fillId="9" borderId="63" xfId="4" applyFont="1" applyFill="1" applyBorder="1" applyAlignment="1" applyProtection="1">
      <alignment horizontal="center"/>
    </xf>
    <xf numFmtId="165" fontId="9" fillId="9" borderId="62" xfId="4" applyNumberFormat="1" applyFont="1" applyFill="1" applyBorder="1" applyAlignment="1">
      <alignment horizontal="center"/>
    </xf>
    <xf numFmtId="0" fontId="9" fillId="9" borderId="32" xfId="4" applyFont="1" applyFill="1" applyBorder="1" applyAlignment="1" applyProtection="1">
      <alignment horizontal="center"/>
    </xf>
    <xf numFmtId="0" fontId="3" fillId="0" borderId="9" xfId="4" applyFont="1" applyFill="1" applyBorder="1"/>
    <xf numFmtId="165" fontId="3" fillId="0" borderId="14" xfId="4" applyNumberFormat="1" applyFont="1" applyFill="1" applyBorder="1" applyAlignment="1" applyProtection="1">
      <alignment horizontal="center"/>
    </xf>
    <xf numFmtId="165" fontId="3" fillId="0" borderId="14" xfId="1" applyNumberFormat="1" applyFont="1" applyFill="1" applyBorder="1" applyAlignment="1" applyProtection="1">
      <alignment horizontal="center"/>
    </xf>
    <xf numFmtId="0" fontId="3" fillId="0" borderId="0" xfId="4" applyFont="1" applyFill="1" applyBorder="1" applyAlignment="1">
      <alignment horizontal="center"/>
    </xf>
    <xf numFmtId="165" fontId="3" fillId="0" borderId="9" xfId="4" applyNumberFormat="1" applyFont="1" applyFill="1" applyBorder="1" applyAlignment="1" applyProtection="1">
      <alignment horizontal="center"/>
    </xf>
    <xf numFmtId="0" fontId="9" fillId="9" borderId="30" xfId="0" applyFont="1" applyFill="1" applyBorder="1"/>
    <xf numFmtId="166" fontId="3" fillId="9" borderId="31" xfId="4" applyNumberFormat="1" applyFont="1" applyFill="1" applyBorder="1" applyAlignment="1">
      <alignment horizontal="center"/>
    </xf>
    <xf numFmtId="165" fontId="3" fillId="9" borderId="31" xfId="4" applyNumberFormat="1" applyFont="1" applyFill="1" applyBorder="1" applyAlignment="1">
      <alignment horizontal="center"/>
    </xf>
    <xf numFmtId="165" fontId="3" fillId="9" borderId="31" xfId="1" applyNumberFormat="1" applyFont="1" applyFill="1" applyBorder="1" applyAlignment="1">
      <alignment horizontal="center"/>
    </xf>
    <xf numFmtId="2" fontId="9" fillId="9" borderId="62" xfId="0" quotePrefix="1" applyNumberFormat="1" applyFont="1" applyFill="1" applyBorder="1" applyAlignment="1">
      <alignment horizontal="left"/>
    </xf>
    <xf numFmtId="166" fontId="28" fillId="0" borderId="14" xfId="4" applyNumberFormat="1" applyFont="1" applyFill="1" applyBorder="1" applyAlignment="1" applyProtection="1">
      <alignment horizontal="center"/>
    </xf>
    <xf numFmtId="165" fontId="28" fillId="0" borderId="14" xfId="4" applyNumberFormat="1" applyFont="1" applyBorder="1" applyAlignment="1" applyProtection="1">
      <alignment horizontal="center"/>
    </xf>
    <xf numFmtId="165" fontId="28" fillId="0" borderId="13" xfId="4" applyNumberFormat="1" applyFont="1" applyBorder="1" applyAlignment="1">
      <alignment horizontal="center"/>
    </xf>
    <xf numFmtId="2" fontId="28" fillId="0" borderId="14" xfId="4" applyNumberFormat="1" applyFont="1" applyBorder="1" applyAlignment="1">
      <alignment horizontal="center"/>
    </xf>
    <xf numFmtId="165" fontId="3" fillId="0" borderId="14" xfId="1" applyNumberFormat="1" applyFont="1" applyBorder="1" applyAlignment="1" applyProtection="1"/>
    <xf numFmtId="0" fontId="28" fillId="0" borderId="9" xfId="4" applyFont="1" applyBorder="1" applyAlignment="1">
      <alignment horizontal="center"/>
    </xf>
    <xf numFmtId="0" fontId="28" fillId="0" borderId="22" xfId="4" applyFont="1" applyBorder="1" applyAlignment="1">
      <alignment horizontal="center"/>
    </xf>
    <xf numFmtId="0" fontId="28" fillId="0" borderId="13" xfId="4" applyFont="1" applyFill="1" applyBorder="1" applyAlignment="1" applyProtection="1"/>
    <xf numFmtId="165" fontId="28" fillId="0" borderId="14" xfId="1" applyNumberFormat="1" applyFont="1" applyBorder="1" applyAlignment="1" applyProtection="1">
      <alignment horizontal="center"/>
    </xf>
    <xf numFmtId="0" fontId="28" fillId="0" borderId="15" xfId="4" applyFont="1" applyBorder="1" applyAlignment="1">
      <alignment horizontal="center"/>
    </xf>
    <xf numFmtId="2" fontId="28" fillId="0" borderId="9" xfId="4" applyNumberFormat="1" applyFont="1" applyBorder="1" applyAlignment="1">
      <alignment horizontal="center"/>
    </xf>
    <xf numFmtId="0" fontId="7" fillId="0" borderId="13" xfId="4" quotePrefix="1" applyFont="1" applyFill="1" applyBorder="1" applyAlignment="1" applyProtection="1">
      <alignment wrapText="1"/>
    </xf>
    <xf numFmtId="165" fontId="3" fillId="0" borderId="40" xfId="4" applyNumberFormat="1" applyFont="1" applyBorder="1" applyAlignment="1">
      <alignment horizontal="center"/>
    </xf>
    <xf numFmtId="0" fontId="9" fillId="9" borderId="32" xfId="4" applyFont="1" applyFill="1" applyBorder="1" applyAlignment="1" applyProtection="1">
      <alignment horizontal="center" wrapText="1"/>
    </xf>
    <xf numFmtId="0" fontId="3" fillId="0" borderId="6" xfId="4" applyFont="1" applyBorder="1" applyAlignment="1">
      <alignment vertical="center" wrapText="1"/>
    </xf>
    <xf numFmtId="0" fontId="3" fillId="0" borderId="24" xfId="4" applyFont="1" applyBorder="1" applyAlignment="1">
      <alignment vertical="center" wrapText="1"/>
    </xf>
    <xf numFmtId="0" fontId="3" fillId="0" borderId="8" xfId="4" applyFont="1" applyBorder="1" applyAlignment="1">
      <alignment vertical="center" wrapText="1"/>
    </xf>
    <xf numFmtId="0" fontId="3" fillId="0" borderId="6" xfId="4" applyFont="1" applyBorder="1"/>
    <xf numFmtId="0" fontId="3" fillId="0" borderId="24" xfId="4" applyFont="1" applyBorder="1"/>
    <xf numFmtId="2" fontId="11" fillId="0" borderId="14" xfId="0" applyNumberFormat="1" applyFont="1" applyFill="1" applyBorder="1" applyAlignment="1">
      <alignment horizontal="center"/>
    </xf>
    <xf numFmtId="4" fontId="3" fillId="7" borderId="47" xfId="0" applyNumberFormat="1" applyFont="1" applyFill="1" applyBorder="1" applyAlignment="1">
      <alignment horizontal="center"/>
    </xf>
    <xf numFmtId="0" fontId="11" fillId="0" borderId="10" xfId="0" applyFont="1" applyBorder="1" applyAlignment="1">
      <alignment wrapText="1"/>
    </xf>
    <xf numFmtId="0" fontId="14" fillId="0" borderId="16" xfId="3" applyFont="1" applyBorder="1" applyAlignment="1">
      <alignment horizontal="justify" wrapText="1"/>
    </xf>
    <xf numFmtId="4" fontId="3" fillId="0" borderId="47" xfId="0" applyNumberFormat="1" applyFont="1" applyBorder="1" applyAlignment="1">
      <alignment horizontal="center"/>
    </xf>
    <xf numFmtId="4" fontId="3" fillId="0" borderId="47" xfId="0" applyNumberFormat="1" applyFont="1" applyFill="1" applyBorder="1" applyAlignment="1">
      <alignment horizontal="center"/>
    </xf>
    <xf numFmtId="46" fontId="10" fillId="0" borderId="14" xfId="0" applyNumberFormat="1" applyFont="1" applyBorder="1" applyAlignment="1">
      <alignment wrapText="1"/>
    </xf>
    <xf numFmtId="0" fontId="7" fillId="0" borderId="0" xfId="4" applyFont="1" applyFill="1" applyBorder="1" applyAlignment="1" applyProtection="1">
      <alignment wrapText="1"/>
    </xf>
    <xf numFmtId="4" fontId="11" fillId="0" borderId="14" xfId="0" applyNumberFormat="1" applyFont="1" applyFill="1" applyBorder="1" applyAlignment="1">
      <alignment horizontal="center"/>
    </xf>
    <xf numFmtId="3" fontId="11" fillId="0" borderId="14" xfId="0" applyNumberFormat="1" applyFont="1" applyFill="1" applyBorder="1" applyAlignment="1">
      <alignment horizontal="center"/>
    </xf>
    <xf numFmtId="3" fontId="10" fillId="0" borderId="14" xfId="0" applyNumberFormat="1" applyFont="1" applyFill="1" applyBorder="1" applyAlignment="1">
      <alignment horizontal="center"/>
    </xf>
    <xf numFmtId="4" fontId="10" fillId="0" borderId="14" xfId="0" applyNumberFormat="1" applyFont="1" applyFill="1" applyBorder="1" applyAlignment="1">
      <alignment horizontal="center"/>
    </xf>
    <xf numFmtId="1" fontId="10" fillId="0" borderId="14" xfId="0" applyNumberFormat="1" applyFont="1" applyFill="1" applyBorder="1" applyAlignment="1">
      <alignment horizontal="center"/>
    </xf>
    <xf numFmtId="165" fontId="16" fillId="0" borderId="14" xfId="0" applyNumberFormat="1" applyFont="1" applyBorder="1"/>
    <xf numFmtId="0" fontId="9" fillId="0" borderId="0" xfId="0" applyFont="1" applyAlignment="1"/>
    <xf numFmtId="0" fontId="10" fillId="0" borderId="0" xfId="0" applyFont="1" applyAlignment="1"/>
    <xf numFmtId="0" fontId="3" fillId="0" borderId="27" xfId="0" applyFont="1" applyBorder="1" applyAlignment="1">
      <alignment horizontal="right"/>
    </xf>
    <xf numFmtId="49" fontId="3" fillId="0" borderId="27" xfId="0" applyNumberFormat="1" applyFont="1" applyBorder="1" applyAlignment="1">
      <alignment horizontal="right"/>
    </xf>
    <xf numFmtId="2" fontId="3" fillId="0" borderId="0" xfId="0" applyNumberFormat="1" applyFont="1"/>
    <xf numFmtId="0" fontId="3" fillId="7" borderId="27" xfId="0" applyFont="1" applyFill="1" applyBorder="1" applyAlignment="1">
      <alignment horizontal="right"/>
    </xf>
    <xf numFmtId="2" fontId="3" fillId="0" borderId="56" xfId="0" applyNumberFormat="1" applyFont="1" applyBorder="1" applyAlignment="1">
      <alignment horizontal="center"/>
    </xf>
    <xf numFmtId="4" fontId="3" fillId="7" borderId="16" xfId="0" applyNumberFormat="1" applyFont="1" applyFill="1" applyBorder="1" applyAlignment="1">
      <alignment horizontal="center"/>
    </xf>
    <xf numFmtId="4" fontId="3" fillId="7" borderId="10" xfId="0" applyNumberFormat="1" applyFont="1" applyFill="1" applyBorder="1" applyAlignment="1">
      <alignment horizontal="center"/>
    </xf>
    <xf numFmtId="3" fontId="3" fillId="7" borderId="23" xfId="0" applyNumberFormat="1" applyFont="1" applyFill="1" applyBorder="1" applyAlignment="1">
      <alignment horizontal="center"/>
    </xf>
    <xf numFmtId="0" fontId="3" fillId="7" borderId="16" xfId="0" applyFont="1" applyFill="1" applyBorder="1" applyAlignment="1">
      <alignment horizontal="center"/>
    </xf>
    <xf numFmtId="0" fontId="9" fillId="9" borderId="58" xfId="4" applyFont="1" applyFill="1" applyBorder="1" applyAlignment="1" applyProtection="1">
      <alignment horizontal="center"/>
    </xf>
    <xf numFmtId="0" fontId="3" fillId="0" borderId="42" xfId="4" applyFont="1" applyBorder="1"/>
    <xf numFmtId="166" fontId="3" fillId="0" borderId="14" xfId="4" applyNumberFormat="1" applyFont="1" applyFill="1" applyBorder="1" applyAlignment="1" applyProtection="1">
      <alignment horizontal="center"/>
    </xf>
    <xf numFmtId="4" fontId="3" fillId="7" borderId="23" xfId="0" applyNumberFormat="1" applyFont="1" applyFill="1" applyBorder="1" applyAlignment="1">
      <alignment horizontal="center"/>
    </xf>
    <xf numFmtId="3" fontId="11" fillId="0" borderId="0" xfId="0" applyNumberFormat="1" applyFont="1" applyAlignment="1"/>
    <xf numFmtId="4" fontId="9" fillId="0" borderId="47" xfId="0" applyNumberFormat="1" applyFont="1" applyBorder="1" applyAlignment="1">
      <alignment horizontal="center"/>
    </xf>
    <xf numFmtId="4" fontId="3" fillId="0" borderId="56" xfId="0" applyNumberFormat="1" applyFont="1" applyBorder="1" applyAlignment="1">
      <alignment horizontal="center"/>
    </xf>
    <xf numFmtId="0" fontId="0" fillId="0" borderId="27" xfId="0" applyBorder="1" applyAlignment="1">
      <alignment horizontal="left"/>
    </xf>
    <xf numFmtId="0" fontId="0" fillId="0" borderId="27" xfId="0" applyBorder="1" applyAlignment="1">
      <alignment horizontal="right"/>
    </xf>
    <xf numFmtId="4" fontId="0" fillId="0" borderId="27" xfId="0" applyNumberFormat="1" applyBorder="1" applyAlignment="1">
      <alignment horizontal="center"/>
    </xf>
    <xf numFmtId="0" fontId="29" fillId="0" borderId="27" xfId="0" applyFont="1" applyBorder="1" applyAlignment="1">
      <alignment horizontal="right"/>
    </xf>
    <xf numFmtId="0" fontId="29" fillId="0" borderId="27" xfId="0" applyFont="1" applyBorder="1" applyAlignment="1">
      <alignment horizontal="center"/>
    </xf>
    <xf numFmtId="2" fontId="29" fillId="0" borderId="27" xfId="0" applyNumberFormat="1" applyFont="1" applyBorder="1" applyAlignment="1">
      <alignment horizontal="center"/>
    </xf>
    <xf numFmtId="2" fontId="0" fillId="0" borderId="0" xfId="0" applyNumberFormat="1"/>
    <xf numFmtId="0" fontId="1" fillId="0" borderId="27" xfId="0" applyFont="1" applyBorder="1" applyAlignment="1">
      <alignment horizontal="left" wrapText="1"/>
    </xf>
    <xf numFmtId="0" fontId="3" fillId="0" borderId="27" xfId="0" applyFont="1" applyBorder="1" applyAlignment="1">
      <alignment horizontal="left" wrapText="1"/>
    </xf>
    <xf numFmtId="0" fontId="3" fillId="0" borderId="27" xfId="0" applyFont="1" applyBorder="1"/>
    <xf numFmtId="2" fontId="3" fillId="0" borderId="27" xfId="0" applyNumberFormat="1" applyFont="1" applyBorder="1" applyAlignment="1">
      <alignment horizontal="left" wrapText="1"/>
    </xf>
    <xf numFmtId="165" fontId="3" fillId="0" borderId="0" xfId="4" applyNumberFormat="1" applyFont="1" applyBorder="1" applyAlignment="1" applyProtection="1">
      <alignment horizontal="center"/>
    </xf>
    <xf numFmtId="0" fontId="9" fillId="0" borderId="27" xfId="0" applyFont="1" applyFill="1" applyBorder="1" applyAlignment="1">
      <alignment horizontal="left"/>
    </xf>
    <xf numFmtId="3" fontId="9" fillId="0" borderId="27" xfId="0" applyNumberFormat="1" applyFont="1" applyFill="1" applyBorder="1" applyAlignment="1">
      <alignment horizontal="center"/>
    </xf>
    <xf numFmtId="0" fontId="9" fillId="0" borderId="27" xfId="0" applyFont="1" applyFill="1" applyBorder="1" applyAlignment="1"/>
    <xf numFmtId="0" fontId="3" fillId="0" borderId="27" xfId="0" applyFont="1" applyFill="1" applyBorder="1" applyAlignment="1"/>
    <xf numFmtId="2" fontId="3" fillId="0" borderId="27" xfId="0" applyNumberFormat="1" applyFont="1" applyFill="1" applyBorder="1" applyAlignment="1">
      <alignment horizontal="left"/>
    </xf>
    <xf numFmtId="0" fontId="0" fillId="0" borderId="0" xfId="0" applyFill="1"/>
    <xf numFmtId="2" fontId="3" fillId="0" borderId="16" xfId="0" applyNumberFormat="1" applyFont="1" applyBorder="1" applyAlignment="1">
      <alignment horizontal="center"/>
    </xf>
    <xf numFmtId="0" fontId="0" fillId="0" borderId="27" xfId="0" applyFill="1" applyBorder="1"/>
    <xf numFmtId="3" fontId="9" fillId="0" borderId="49" xfId="0" applyNumberFormat="1" applyFont="1" applyFill="1" applyBorder="1" applyAlignment="1">
      <alignment horizontal="center"/>
    </xf>
    <xf numFmtId="3" fontId="9" fillId="0" borderId="18" xfId="0" applyNumberFormat="1" applyFont="1" applyBorder="1" applyAlignment="1">
      <alignment horizontal="center"/>
    </xf>
    <xf numFmtId="3" fontId="9" fillId="9" borderId="25" xfId="0" applyNumberFormat="1" applyFont="1" applyFill="1" applyBorder="1" applyAlignment="1">
      <alignment horizontal="center"/>
    </xf>
    <xf numFmtId="0" fontId="0" fillId="0" borderId="0" xfId="0" applyFill="1" applyBorder="1"/>
    <xf numFmtId="0" fontId="0" fillId="0" borderId="15" xfId="0" applyFill="1" applyBorder="1"/>
    <xf numFmtId="0" fontId="0" fillId="0" borderId="15" xfId="0" applyBorder="1"/>
    <xf numFmtId="2" fontId="9" fillId="0" borderId="27" xfId="0" applyNumberFormat="1" applyFont="1" applyFill="1" applyBorder="1" applyAlignment="1">
      <alignment horizontal="left"/>
    </xf>
    <xf numFmtId="2" fontId="3" fillId="0" borderId="16" xfId="0" applyNumberFormat="1" applyFont="1" applyBorder="1" applyAlignment="1">
      <alignment horizontal="left"/>
    </xf>
    <xf numFmtId="165" fontId="3" fillId="0" borderId="0" xfId="1" applyNumberFormat="1" applyFont="1" applyBorder="1" applyAlignment="1" applyProtection="1">
      <alignment horizontal="center"/>
    </xf>
    <xf numFmtId="2" fontId="1" fillId="7" borderId="27" xfId="0" applyNumberFormat="1" applyFont="1" applyFill="1" applyBorder="1" applyAlignment="1">
      <alignment horizontal="left"/>
    </xf>
    <xf numFmtId="0" fontId="9" fillId="0" borderId="55" xfId="0" applyFont="1" applyFill="1" applyBorder="1" applyAlignment="1">
      <alignment horizontal="center"/>
    </xf>
    <xf numFmtId="4" fontId="9" fillId="0" borderId="29" xfId="0" applyNumberFormat="1" applyFont="1" applyFill="1" applyBorder="1" applyAlignment="1">
      <alignment horizontal="center"/>
    </xf>
    <xf numFmtId="3" fontId="9" fillId="0" borderId="25" xfId="0" applyNumberFormat="1" applyFont="1" applyFill="1" applyBorder="1" applyAlignment="1">
      <alignment horizontal="center"/>
    </xf>
    <xf numFmtId="0" fontId="9" fillId="0" borderId="51" xfId="0" applyFont="1" applyFill="1" applyBorder="1" applyAlignment="1">
      <alignment horizontal="center"/>
    </xf>
    <xf numFmtId="4" fontId="11" fillId="0" borderId="16" xfId="0" applyNumberFormat="1" applyFont="1" applyFill="1" applyBorder="1" applyAlignment="1">
      <alignment horizontal="center"/>
    </xf>
    <xf numFmtId="0" fontId="1" fillId="7" borderId="49" xfId="0" applyFont="1" applyFill="1" applyBorder="1" applyAlignment="1">
      <alignment horizontal="left"/>
    </xf>
    <xf numFmtId="0" fontId="11" fillId="0" borderId="0" xfId="0" applyFont="1" applyBorder="1" applyAlignment="1">
      <alignment horizontal="center"/>
    </xf>
    <xf numFmtId="4" fontId="11" fillId="0" borderId="0" xfId="0" applyNumberFormat="1" applyFont="1" applyFill="1" applyBorder="1" applyAlignment="1">
      <alignment horizontal="center"/>
    </xf>
    <xf numFmtId="4" fontId="11" fillId="0" borderId="0" xfId="0" applyNumberFormat="1" applyFont="1" applyBorder="1" applyAlignment="1"/>
    <xf numFmtId="2" fontId="1" fillId="0" borderId="27" xfId="0" applyNumberFormat="1" applyFont="1" applyBorder="1" applyAlignment="1">
      <alignment horizontal="left" wrapText="1"/>
    </xf>
    <xf numFmtId="3" fontId="3" fillId="0" borderId="27" xfId="0" applyNumberFormat="1" applyFont="1" applyBorder="1" applyAlignment="1">
      <alignment horizontal="center"/>
    </xf>
    <xf numFmtId="0" fontId="3" fillId="0" borderId="49" xfId="0" applyFont="1" applyBorder="1" applyAlignment="1">
      <alignment horizontal="left" wrapText="1"/>
    </xf>
    <xf numFmtId="2" fontId="9" fillId="8" borderId="53" xfId="0" applyNumberFormat="1" applyFont="1" applyFill="1" applyBorder="1" applyAlignment="1">
      <alignment horizontal="center"/>
    </xf>
    <xf numFmtId="2" fontId="9" fillId="8" borderId="10" xfId="0" applyNumberFormat="1" applyFont="1" applyFill="1" applyBorder="1" applyAlignment="1">
      <alignment horizontal="center"/>
    </xf>
    <xf numFmtId="2" fontId="1" fillId="0" borderId="27" xfId="0" applyNumberFormat="1" applyFont="1" applyBorder="1" applyAlignment="1">
      <alignment horizontal="left"/>
    </xf>
    <xf numFmtId="2" fontId="9" fillId="7" borderId="27" xfId="0" applyNumberFormat="1" applyFont="1" applyFill="1" applyBorder="1" applyAlignment="1">
      <alignment horizontal="left"/>
    </xf>
    <xf numFmtId="2" fontId="9" fillId="8" borderId="50" xfId="0" applyNumberFormat="1" applyFont="1" applyFill="1" applyBorder="1" applyAlignment="1">
      <alignment horizontal="center"/>
    </xf>
    <xf numFmtId="2" fontId="1" fillId="0" borderId="50" xfId="0" applyNumberFormat="1" applyFont="1" applyBorder="1" applyAlignment="1">
      <alignment horizontal="left"/>
    </xf>
    <xf numFmtId="2" fontId="9" fillId="0" borderId="27" xfId="0" applyNumberFormat="1" applyFont="1" applyFill="1" applyBorder="1" applyAlignment="1"/>
    <xf numFmtId="2" fontId="3" fillId="0" borderId="27" xfId="0" applyNumberFormat="1" applyFont="1" applyFill="1" applyBorder="1" applyAlignment="1">
      <alignment horizontal="left" wrapText="1"/>
    </xf>
    <xf numFmtId="2" fontId="3" fillId="7" borderId="27" xfId="0" applyNumberFormat="1" applyFont="1" applyFill="1" applyBorder="1" applyAlignment="1">
      <alignment horizontal="left" wrapText="1"/>
    </xf>
    <xf numFmtId="0" fontId="3" fillId="0" borderId="16" xfId="0" applyFont="1" applyBorder="1" applyAlignment="1">
      <alignment horizontal="left"/>
    </xf>
    <xf numFmtId="0" fontId="7" fillId="0" borderId="13" xfId="4" applyFont="1" applyFill="1" applyBorder="1" applyAlignment="1" applyProtection="1">
      <alignment wrapText="1"/>
    </xf>
    <xf numFmtId="171" fontId="3" fillId="0" borderId="14" xfId="4" applyNumberFormat="1" applyFont="1" applyBorder="1" applyAlignment="1" applyProtection="1">
      <alignment horizontal="center"/>
    </xf>
    <xf numFmtId="172" fontId="3" fillId="0" borderId="14" xfId="4" applyNumberFormat="1" applyFont="1" applyBorder="1" applyAlignment="1" applyProtection="1">
      <alignment horizontal="center"/>
    </xf>
    <xf numFmtId="0" fontId="3" fillId="0" borderId="13" xfId="4" applyFont="1" applyFill="1" applyBorder="1" applyAlignment="1" applyProtection="1"/>
    <xf numFmtId="0" fontId="3" fillId="0" borderId="0" xfId="4" applyFont="1" applyFill="1"/>
    <xf numFmtId="0" fontId="3" fillId="0" borderId="0" xfId="4" applyFont="1" applyFill="1" applyAlignment="1">
      <alignment vertical="center" wrapText="1"/>
    </xf>
    <xf numFmtId="0" fontId="7" fillId="0" borderId="48" xfId="4" applyFont="1" applyFill="1" applyBorder="1" applyAlignment="1" applyProtection="1"/>
    <xf numFmtId="0" fontId="3" fillId="0" borderId="12" xfId="4" applyFont="1" applyBorder="1"/>
    <xf numFmtId="165" fontId="3" fillId="0" borderId="15" xfId="1" applyNumberFormat="1" applyFont="1" applyBorder="1" applyAlignment="1" applyProtection="1">
      <alignment horizontal="center"/>
    </xf>
    <xf numFmtId="0" fontId="7" fillId="0" borderId="36" xfId="4" applyFont="1" applyFill="1" applyBorder="1" applyAlignment="1" applyProtection="1"/>
    <xf numFmtId="165" fontId="3" fillId="0" borderId="21" xfId="1" applyNumberFormat="1" applyFont="1" applyBorder="1" applyAlignment="1" applyProtection="1">
      <alignment horizontal="center"/>
    </xf>
    <xf numFmtId="0" fontId="3" fillId="0" borderId="49" xfId="0" applyFont="1" applyBorder="1" applyAlignment="1">
      <alignment horizontal="left"/>
    </xf>
    <xf numFmtId="0" fontId="3" fillId="0" borderId="27" xfId="0" applyFont="1" applyBorder="1" applyAlignment="1">
      <alignment horizontal="center" vertical="center" wrapText="1"/>
    </xf>
    <xf numFmtId="0" fontId="18" fillId="0" borderId="14" xfId="0" applyFont="1" applyBorder="1" applyAlignment="1">
      <alignment wrapText="1"/>
    </xf>
    <xf numFmtId="4" fontId="3" fillId="0" borderId="29" xfId="0" applyNumberFormat="1" applyFont="1" applyBorder="1" applyAlignment="1">
      <alignment horizontal="left" vertical="center"/>
    </xf>
    <xf numFmtId="0" fontId="3" fillId="0" borderId="0" xfId="4" quotePrefix="1" applyFont="1" applyBorder="1" applyAlignment="1" applyProtection="1">
      <alignment horizontal="left"/>
    </xf>
    <xf numFmtId="0" fontId="11" fillId="0" borderId="15" xfId="0" quotePrefix="1" applyFont="1" applyBorder="1" applyAlignment="1">
      <alignment wrapText="1"/>
    </xf>
    <xf numFmtId="166" fontId="7" fillId="0" borderId="17" xfId="4" applyNumberFormat="1" applyFont="1" applyFill="1" applyBorder="1" applyAlignment="1" applyProtection="1">
      <alignment horizontal="center"/>
    </xf>
    <xf numFmtId="165" fontId="3" fillId="0" borderId="10" xfId="4" applyNumberFormat="1" applyFont="1" applyBorder="1" applyAlignment="1">
      <alignment horizontal="center"/>
    </xf>
    <xf numFmtId="165" fontId="3" fillId="0" borderId="17" xfId="1" applyNumberFormat="1" applyFont="1" applyBorder="1" applyAlignment="1" applyProtection="1">
      <alignment horizontal="center"/>
    </xf>
    <xf numFmtId="2" fontId="3" fillId="0" borderId="11" xfId="4" applyNumberFormat="1" applyFont="1" applyBorder="1" applyAlignment="1" applyProtection="1">
      <alignment horizontal="center"/>
    </xf>
    <xf numFmtId="4" fontId="1" fillId="0" borderId="27" xfId="0" applyNumberFormat="1" applyFont="1" applyBorder="1" applyAlignment="1">
      <alignment horizontal="left"/>
    </xf>
    <xf numFmtId="173" fontId="3" fillId="0" borderId="14" xfId="4" applyNumberFormat="1" applyFont="1" applyBorder="1" applyAlignment="1">
      <alignment horizontal="center"/>
    </xf>
    <xf numFmtId="170" fontId="7" fillId="0" borderId="14" xfId="4" applyNumberFormat="1" applyFont="1" applyFill="1" applyBorder="1" applyAlignment="1" applyProtection="1">
      <alignment horizontal="center"/>
    </xf>
    <xf numFmtId="2" fontId="3" fillId="0" borderId="8" xfId="4" applyNumberFormat="1" applyFont="1" applyBorder="1" applyAlignment="1">
      <alignment horizontal="center"/>
    </xf>
    <xf numFmtId="2" fontId="1" fillId="0" borderId="51" xfId="0" applyNumberFormat="1" applyFont="1" applyBorder="1" applyAlignment="1">
      <alignment horizontal="center"/>
    </xf>
    <xf numFmtId="0" fontId="3" fillId="0" borderId="51" xfId="0" applyFont="1" applyBorder="1" applyAlignment="1">
      <alignment horizontal="center"/>
    </xf>
    <xf numFmtId="0" fontId="3" fillId="7" borderId="27" xfId="0" applyFont="1" applyFill="1" applyBorder="1" applyAlignment="1">
      <alignment horizontal="left" indent="1"/>
    </xf>
    <xf numFmtId="0" fontId="3" fillId="0" borderId="48" xfId="0" applyFont="1" applyBorder="1" applyAlignment="1">
      <alignment horizontal="center"/>
    </xf>
    <xf numFmtId="4" fontId="3" fillId="0" borderId="16" xfId="0" applyNumberFormat="1" applyFont="1" applyBorder="1" applyAlignment="1">
      <alignment horizontal="center"/>
    </xf>
    <xf numFmtId="4" fontId="3" fillId="0" borderId="23" xfId="0" applyNumberFormat="1" applyFont="1" applyBorder="1" applyAlignment="1">
      <alignment horizontal="center"/>
    </xf>
    <xf numFmtId="0" fontId="3" fillId="0" borderId="16" xfId="0" applyFont="1" applyBorder="1" applyAlignment="1">
      <alignment horizontal="center"/>
    </xf>
    <xf numFmtId="3" fontId="3" fillId="0" borderId="23" xfId="0" applyNumberFormat="1" applyFont="1" applyBorder="1" applyAlignment="1">
      <alignment horizontal="center"/>
    </xf>
    <xf numFmtId="0" fontId="3" fillId="0" borderId="0" xfId="0" applyFont="1" applyFill="1"/>
    <xf numFmtId="168" fontId="9" fillId="9" borderId="42" xfId="0" quotePrefix="1" applyNumberFormat="1" applyFont="1" applyFill="1" applyBorder="1" applyAlignment="1">
      <alignment horizontal="left"/>
    </xf>
    <xf numFmtId="0" fontId="9" fillId="9" borderId="41" xfId="4" applyFont="1" applyFill="1" applyBorder="1" applyAlignment="1" applyProtection="1">
      <alignment horizontal="center" wrapText="1"/>
    </xf>
    <xf numFmtId="165" fontId="9" fillId="9" borderId="42" xfId="4" applyNumberFormat="1" applyFont="1" applyFill="1" applyBorder="1" applyAlignment="1">
      <alignment horizontal="center"/>
    </xf>
    <xf numFmtId="168" fontId="3" fillId="0" borderId="42" xfId="0" quotePrefix="1" applyNumberFormat="1" applyFont="1" applyBorder="1" applyAlignment="1">
      <alignment horizontal="left"/>
    </xf>
    <xf numFmtId="166" fontId="3" fillId="0" borderId="40" xfId="4" applyNumberFormat="1" applyFont="1" applyBorder="1" applyAlignment="1">
      <alignment horizontal="center"/>
    </xf>
    <xf numFmtId="165" fontId="3" fillId="0" borderId="40" xfId="1" applyNumberFormat="1" applyFont="1" applyBorder="1" applyAlignment="1">
      <alignment horizontal="center"/>
    </xf>
    <xf numFmtId="0" fontId="3" fillId="0" borderId="40" xfId="4" applyFont="1" applyBorder="1" applyAlignment="1" applyProtection="1">
      <alignment horizontal="center"/>
    </xf>
    <xf numFmtId="165" fontId="3" fillId="0" borderId="41" xfId="4" applyNumberFormat="1" applyFont="1" applyBorder="1" applyAlignment="1">
      <alignment horizontal="center"/>
    </xf>
    <xf numFmtId="0" fontId="3" fillId="0" borderId="6" xfId="4" applyFont="1" applyBorder="1" applyAlignment="1">
      <alignment horizontal="center"/>
    </xf>
    <xf numFmtId="2" fontId="3" fillId="0" borderId="24" xfId="4" applyNumberFormat="1" applyFont="1" applyBorder="1" applyAlignment="1">
      <alignment horizontal="center"/>
    </xf>
    <xf numFmtId="168" fontId="9" fillId="0" borderId="42" xfId="0" quotePrefix="1" applyNumberFormat="1" applyFont="1" applyFill="1" applyBorder="1" applyAlignment="1">
      <alignment horizontal="left"/>
    </xf>
    <xf numFmtId="0" fontId="7" fillId="0" borderId="64" xfId="4" applyFont="1" applyFill="1" applyBorder="1" applyAlignment="1" applyProtection="1"/>
    <xf numFmtId="166" fontId="7" fillId="0" borderId="40" xfId="4" applyNumberFormat="1" applyFont="1" applyFill="1" applyBorder="1" applyAlignment="1" applyProtection="1">
      <alignment horizontal="center"/>
    </xf>
    <xf numFmtId="165" fontId="3" fillId="0" borderId="40" xfId="4" applyNumberFormat="1" applyFont="1" applyBorder="1" applyAlignment="1" applyProtection="1">
      <alignment horizontal="center"/>
    </xf>
    <xf numFmtId="165" fontId="3" fillId="0" borderId="40" xfId="1" applyNumberFormat="1" applyFont="1" applyBorder="1" applyAlignment="1" applyProtection="1">
      <alignment horizontal="center"/>
    </xf>
    <xf numFmtId="0" fontId="3" fillId="0" borderId="40" xfId="4" applyFont="1" applyBorder="1" applyAlignment="1">
      <alignment horizontal="center"/>
    </xf>
    <xf numFmtId="2" fontId="3" fillId="0" borderId="41" xfId="4" applyNumberFormat="1" applyFont="1" applyBorder="1" applyAlignment="1">
      <alignment horizontal="center"/>
    </xf>
    <xf numFmtId="165" fontId="3" fillId="0" borderId="13" xfId="1" applyNumberFormat="1" applyFont="1" applyBorder="1" applyAlignment="1" applyProtection="1">
      <alignment horizontal="center"/>
    </xf>
    <xf numFmtId="0" fontId="3" fillId="0" borderId="44" xfId="4" applyFont="1" applyBorder="1" applyAlignment="1">
      <alignment horizontal="center"/>
    </xf>
    <xf numFmtId="173" fontId="3" fillId="0" borderId="15" xfId="4" applyNumberFormat="1" applyFont="1" applyBorder="1" applyAlignment="1">
      <alignment horizontal="center"/>
    </xf>
    <xf numFmtId="173" fontId="7" fillId="0" borderId="15" xfId="4" applyNumberFormat="1" applyFont="1" applyFill="1" applyBorder="1" applyAlignment="1" applyProtection="1">
      <alignment horizontal="center"/>
    </xf>
    <xf numFmtId="170" fontId="7" fillId="0" borderId="6" xfId="4" applyNumberFormat="1" applyFont="1" applyFill="1" applyBorder="1" applyAlignment="1" applyProtection="1">
      <alignment horizontal="center"/>
    </xf>
    <xf numFmtId="173" fontId="7" fillId="0" borderId="14" xfId="4" applyNumberFormat="1" applyFont="1" applyFill="1" applyBorder="1" applyAlignment="1" applyProtection="1">
      <alignment horizontal="center"/>
    </xf>
    <xf numFmtId="0" fontId="3" fillId="0" borderId="29" xfId="0" applyFont="1" applyBorder="1" applyAlignment="1">
      <alignment horizontal="left"/>
    </xf>
    <xf numFmtId="0" fontId="3" fillId="0" borderId="25" xfId="0" applyFont="1" applyBorder="1" applyAlignment="1">
      <alignment horizontal="left"/>
    </xf>
    <xf numFmtId="0" fontId="1" fillId="0" borderId="26" xfId="0" applyFont="1" applyBorder="1" applyAlignment="1">
      <alignment horizontal="center"/>
    </xf>
    <xf numFmtId="2" fontId="1" fillId="0" borderId="26" xfId="0" applyNumberFormat="1" applyFont="1" applyBorder="1" applyAlignment="1">
      <alignment horizontal="center"/>
    </xf>
    <xf numFmtId="2" fontId="1" fillId="0" borderId="28" xfId="0" applyNumberFormat="1" applyFont="1" applyBorder="1" applyAlignment="1">
      <alignment horizontal="center"/>
    </xf>
    <xf numFmtId="0" fontId="8" fillId="2" borderId="42" xfId="4" applyFont="1" applyFill="1" applyBorder="1" applyAlignment="1">
      <alignment horizontal="center" vertical="center"/>
    </xf>
    <xf numFmtId="0" fontId="8" fillId="2" borderId="8" xfId="4" applyFont="1" applyFill="1" applyBorder="1" applyAlignment="1">
      <alignment horizontal="center" vertical="center"/>
    </xf>
    <xf numFmtId="0" fontId="8" fillId="2" borderId="65" xfId="4" applyFont="1" applyFill="1" applyBorder="1" applyAlignment="1">
      <alignment horizontal="center" vertical="center"/>
    </xf>
    <xf numFmtId="0" fontId="8" fillId="2" borderId="7" xfId="4" applyFont="1" applyFill="1" applyBorder="1" applyAlignment="1">
      <alignment horizontal="center" vertical="center"/>
    </xf>
    <xf numFmtId="0" fontId="8" fillId="2" borderId="66" xfId="4" applyFont="1" applyFill="1" applyBorder="1" applyAlignment="1">
      <alignment horizontal="center" vertical="center"/>
    </xf>
    <xf numFmtId="0" fontId="8" fillId="2" borderId="36" xfId="4" applyFont="1" applyFill="1" applyBorder="1" applyAlignment="1">
      <alignment horizontal="center" vertical="center"/>
    </xf>
    <xf numFmtId="4" fontId="3" fillId="0" borderId="29" xfId="0" applyNumberFormat="1" applyFont="1" applyBorder="1" applyAlignment="1">
      <alignment horizontal="center"/>
    </xf>
    <xf numFmtId="0" fontId="0" fillId="0" borderId="29" xfId="0" applyBorder="1"/>
    <xf numFmtId="0" fontId="0" fillId="0" borderId="49" xfId="0" applyBorder="1"/>
    <xf numFmtId="0" fontId="3" fillId="6" borderId="0" xfId="0" applyFont="1" applyFill="1"/>
    <xf numFmtId="0" fontId="1" fillId="0" borderId="25" xfId="0" applyFont="1" applyBorder="1" applyAlignment="1">
      <alignment horizontal="left"/>
    </xf>
    <xf numFmtId="170" fontId="7" fillId="0" borderId="0" xfId="4" applyNumberFormat="1" applyFont="1" applyFill="1" applyBorder="1" applyAlignment="1" applyProtection="1">
      <alignment horizontal="center"/>
    </xf>
    <xf numFmtId="0" fontId="7" fillId="0" borderId="39" xfId="4" applyFont="1" applyFill="1" applyBorder="1" applyAlignment="1" applyProtection="1"/>
    <xf numFmtId="0" fontId="7" fillId="0" borderId="33" xfId="4" applyFont="1" applyFill="1" applyBorder="1" applyAlignment="1" applyProtection="1">
      <alignment wrapText="1"/>
    </xf>
    <xf numFmtId="0" fontId="7" fillId="0" borderId="5" xfId="4" applyFont="1" applyFill="1" applyBorder="1" applyAlignment="1" applyProtection="1"/>
    <xf numFmtId="0" fontId="11" fillId="0" borderId="0" xfId="0" quotePrefix="1" applyFont="1" applyAlignment="1">
      <alignment wrapText="1"/>
    </xf>
    <xf numFmtId="0" fontId="11" fillId="0" borderId="14" xfId="0" applyFont="1" applyBorder="1" applyAlignment="1">
      <alignment horizontal="left" wrapText="1"/>
    </xf>
    <xf numFmtId="0" fontId="11" fillId="3" borderId="49" xfId="0" applyFont="1" applyFill="1" applyBorder="1" applyAlignment="1"/>
    <xf numFmtId="0" fontId="11" fillId="3" borderId="50" xfId="0" applyFont="1" applyFill="1" applyBorder="1" applyAlignment="1">
      <alignment wrapText="1"/>
    </xf>
    <xf numFmtId="0" fontId="11" fillId="3" borderId="50" xfId="0" applyFont="1" applyFill="1" applyBorder="1" applyAlignment="1">
      <alignment horizontal="justify" wrapText="1"/>
    </xf>
    <xf numFmtId="0" fontId="11" fillId="3" borderId="50" xfId="0" applyFont="1" applyFill="1" applyBorder="1" applyAlignment="1"/>
    <xf numFmtId="0" fontId="11" fillId="3" borderId="51" xfId="0" applyFont="1" applyFill="1" applyBorder="1" applyAlignment="1"/>
    <xf numFmtId="0" fontId="11" fillId="0" borderId="14" xfId="0" applyNumberFormat="1" applyFont="1" applyBorder="1" applyAlignment="1">
      <alignment horizontal="justify" wrapText="1"/>
    </xf>
    <xf numFmtId="3" fontId="11" fillId="0" borderId="14" xfId="0" applyNumberFormat="1" applyFont="1" applyFill="1" applyBorder="1" applyAlignment="1"/>
    <xf numFmtId="0" fontId="11" fillId="0" borderId="14" xfId="0" quotePrefix="1" applyFont="1" applyBorder="1" applyAlignment="1">
      <alignment wrapText="1"/>
    </xf>
    <xf numFmtId="0" fontId="7" fillId="0" borderId="19" xfId="4" quotePrefix="1" applyFont="1" applyFill="1" applyBorder="1" applyAlignment="1" applyProtection="1"/>
    <xf numFmtId="2" fontId="3" fillId="0" borderId="44" xfId="4" applyNumberFormat="1" applyFont="1" applyBorder="1" applyAlignment="1">
      <alignment horizontal="center"/>
    </xf>
    <xf numFmtId="0" fontId="7" fillId="0" borderId="39" xfId="4" quotePrefix="1" applyFont="1" applyFill="1" applyBorder="1" applyAlignment="1" applyProtection="1"/>
    <xf numFmtId="2" fontId="3" fillId="0" borderId="8" xfId="4" applyNumberFormat="1" applyFont="1" applyBorder="1" applyAlignment="1" applyProtection="1">
      <alignment horizontal="center"/>
    </xf>
    <xf numFmtId="3" fontId="18" fillId="0" borderId="14" xfId="0" applyNumberFormat="1" applyFont="1" applyBorder="1" applyAlignment="1">
      <alignment horizontal="center" wrapText="1"/>
    </xf>
    <xf numFmtId="2" fontId="3" fillId="0" borderId="9" xfId="4" applyNumberFormat="1" applyFont="1" applyBorder="1" applyAlignment="1" applyProtection="1">
      <alignment horizontal="center" vertical="center"/>
    </xf>
    <xf numFmtId="2" fontId="3" fillId="0" borderId="27" xfId="0" applyNumberFormat="1" applyFont="1" applyBorder="1" applyAlignment="1">
      <alignment horizontal="center" wrapText="1"/>
    </xf>
    <xf numFmtId="3" fontId="30" fillId="0" borderId="47" xfId="0" applyNumberFormat="1" applyFont="1" applyBorder="1" applyAlignment="1">
      <alignment horizontal="center"/>
    </xf>
    <xf numFmtId="0" fontId="30" fillId="9" borderId="46" xfId="0" applyFont="1" applyFill="1" applyBorder="1" applyAlignment="1">
      <alignment horizontal="center"/>
    </xf>
    <xf numFmtId="4" fontId="30" fillId="9" borderId="27" xfId="0" applyNumberFormat="1" applyFont="1" applyFill="1" applyBorder="1" applyAlignment="1">
      <alignment horizontal="center"/>
    </xf>
    <xf numFmtId="3" fontId="30" fillId="9" borderId="47" xfId="0" applyNumberFormat="1" applyFont="1" applyFill="1" applyBorder="1" applyAlignment="1">
      <alignment horizontal="center"/>
    </xf>
    <xf numFmtId="0" fontId="1" fillId="0" borderId="46" xfId="0" applyFont="1" applyFill="1" applyBorder="1" applyAlignment="1">
      <alignment horizontal="center"/>
    </xf>
    <xf numFmtId="4" fontId="1" fillId="0" borderId="27" xfId="0" applyNumberFormat="1" applyFont="1" applyFill="1" applyBorder="1" applyAlignment="1">
      <alignment horizontal="center"/>
    </xf>
    <xf numFmtId="3" fontId="30" fillId="0" borderId="47" xfId="0" applyNumberFormat="1" applyFont="1" applyFill="1" applyBorder="1" applyAlignment="1">
      <alignment horizontal="center"/>
    </xf>
    <xf numFmtId="4" fontId="1" fillId="0" borderId="47" xfId="0" applyNumberFormat="1" applyFont="1" applyFill="1" applyBorder="1" applyAlignment="1">
      <alignment horizontal="center"/>
    </xf>
    <xf numFmtId="0" fontId="0" fillId="0" borderId="27" xfId="0" applyFill="1" applyBorder="1" applyAlignment="1">
      <alignment horizontal="left"/>
    </xf>
    <xf numFmtId="0" fontId="30" fillId="7" borderId="46" xfId="0" applyFont="1" applyFill="1" applyBorder="1" applyAlignment="1">
      <alignment horizontal="center"/>
    </xf>
    <xf numFmtId="4" fontId="1" fillId="7" borderId="47" xfId="0" applyNumberFormat="1" applyFont="1" applyFill="1" applyBorder="1" applyAlignment="1">
      <alignment horizontal="center"/>
    </xf>
    <xf numFmtId="0" fontId="30" fillId="2" borderId="46" xfId="0" applyFont="1" applyFill="1" applyBorder="1" applyAlignment="1">
      <alignment horizontal="center"/>
    </xf>
    <xf numFmtId="0" fontId="30" fillId="2" borderId="49" xfId="0" applyFont="1" applyFill="1" applyBorder="1" applyAlignment="1">
      <alignment horizontal="left"/>
    </xf>
    <xf numFmtId="0" fontId="30" fillId="2" borderId="50" xfId="0" applyFont="1" applyFill="1" applyBorder="1" applyAlignment="1">
      <alignment horizontal="center"/>
    </xf>
    <xf numFmtId="3" fontId="30" fillId="2" borderId="60" xfId="0" applyNumberFormat="1" applyFont="1" applyFill="1" applyBorder="1" applyAlignment="1">
      <alignment horizontal="center"/>
    </xf>
    <xf numFmtId="0" fontId="30" fillId="0" borderId="46" xfId="0" applyFont="1" applyFill="1" applyBorder="1" applyAlignment="1">
      <alignment horizontal="center"/>
    </xf>
    <xf numFmtId="2" fontId="1" fillId="0" borderId="27" xfId="0" applyNumberFormat="1" applyFont="1" applyFill="1" applyBorder="1" applyAlignment="1">
      <alignment horizontal="left"/>
    </xf>
    <xf numFmtId="3" fontId="30" fillId="7" borderId="47" xfId="0" applyNumberFormat="1" applyFont="1" applyFill="1" applyBorder="1" applyAlignment="1">
      <alignment horizontal="center"/>
    </xf>
    <xf numFmtId="0" fontId="1" fillId="0" borderId="27" xfId="0" applyFont="1" applyFill="1" applyBorder="1" applyAlignment="1">
      <alignment horizontal="left" wrapText="1"/>
    </xf>
    <xf numFmtId="2" fontId="1" fillId="0" borderId="27" xfId="0" applyNumberFormat="1" applyFont="1" applyFill="1" applyBorder="1" applyAlignment="1">
      <alignment horizontal="center" wrapText="1"/>
    </xf>
    <xf numFmtId="3" fontId="1" fillId="0" borderId="47" xfId="0" applyNumberFormat="1" applyFont="1" applyFill="1" applyBorder="1" applyAlignment="1">
      <alignment horizontal="center"/>
    </xf>
    <xf numFmtId="0" fontId="1" fillId="0" borderId="27" xfId="0" applyFont="1" applyFill="1" applyBorder="1" applyAlignment="1">
      <alignment horizontal="left"/>
    </xf>
    <xf numFmtId="3" fontId="1" fillId="0" borderId="47" xfId="0" applyNumberFormat="1" applyFont="1" applyBorder="1" applyAlignment="1">
      <alignment horizontal="center"/>
    </xf>
    <xf numFmtId="165" fontId="30" fillId="2" borderId="2" xfId="4" applyNumberFormat="1" applyFont="1" applyFill="1" applyBorder="1" applyAlignment="1">
      <alignment horizontal="center" vertical="center"/>
    </xf>
    <xf numFmtId="165" fontId="30" fillId="2" borderId="3" xfId="4" applyNumberFormat="1" applyFont="1" applyFill="1" applyBorder="1" applyAlignment="1">
      <alignment horizontal="center" vertical="center"/>
    </xf>
    <xf numFmtId="165" fontId="30" fillId="2" borderId="1" xfId="1" applyNumberFormat="1" applyFont="1" applyFill="1" applyBorder="1" applyAlignment="1">
      <alignment horizontal="center" vertical="center"/>
    </xf>
    <xf numFmtId="165" fontId="30" fillId="2" borderId="4" xfId="4" applyNumberFormat="1" applyFont="1" applyFill="1" applyBorder="1" applyAlignment="1">
      <alignment horizontal="center" vertical="center"/>
    </xf>
    <xf numFmtId="165" fontId="1" fillId="2" borderId="6" xfId="4" applyNumberFormat="1" applyFont="1" applyFill="1" applyBorder="1" applyAlignment="1">
      <alignment horizontal="center" vertical="center" wrapText="1"/>
    </xf>
    <xf numFmtId="165" fontId="1" fillId="2" borderId="7" xfId="4" applyNumberFormat="1" applyFont="1" applyFill="1" applyBorder="1" applyAlignment="1">
      <alignment horizontal="center" vertical="center" wrapText="1"/>
    </xf>
    <xf numFmtId="165" fontId="1" fillId="2" borderId="5" xfId="1" applyNumberFormat="1" applyFont="1" applyFill="1" applyBorder="1" applyAlignment="1">
      <alignment horizontal="center" vertical="center" wrapText="1"/>
    </xf>
    <xf numFmtId="165" fontId="1" fillId="2" borderId="8" xfId="4" applyNumberFormat="1" applyFont="1" applyFill="1" applyBorder="1" applyAlignment="1">
      <alignment horizontal="center" vertical="center" wrapText="1"/>
    </xf>
    <xf numFmtId="168" fontId="30" fillId="9" borderId="62" xfId="0" quotePrefix="1" applyNumberFormat="1" applyFont="1" applyFill="1" applyBorder="1" applyAlignment="1">
      <alignment horizontal="left"/>
    </xf>
    <xf numFmtId="0" fontId="30" fillId="9" borderId="32" xfId="4" applyFont="1" applyFill="1" applyBorder="1" applyAlignment="1" applyProtection="1">
      <alignment horizontal="center"/>
    </xf>
    <xf numFmtId="165" fontId="30" fillId="9" borderId="62" xfId="4" applyNumberFormat="1" applyFont="1" applyFill="1" applyBorder="1" applyAlignment="1">
      <alignment horizontal="center"/>
    </xf>
    <xf numFmtId="168" fontId="1" fillId="0" borderId="9" xfId="0" quotePrefix="1" applyNumberFormat="1" applyFont="1" applyBorder="1" applyAlignment="1">
      <alignment horizontal="left"/>
    </xf>
    <xf numFmtId="0" fontId="1" fillId="0" borderId="13" xfId="4" applyFont="1" applyBorder="1" applyAlignment="1" applyProtection="1">
      <alignment horizontal="left"/>
    </xf>
    <xf numFmtId="166" fontId="1" fillId="0" borderId="14" xfId="4" applyNumberFormat="1" applyFont="1" applyBorder="1" applyAlignment="1">
      <alignment horizontal="center"/>
    </xf>
    <xf numFmtId="165" fontId="1" fillId="0" borderId="14" xfId="4" applyNumberFormat="1" applyFont="1" applyBorder="1" applyAlignment="1">
      <alignment horizontal="center"/>
    </xf>
    <xf numFmtId="165" fontId="1" fillId="0" borderId="14" xfId="1" applyNumberFormat="1" applyFont="1" applyFill="1" applyBorder="1" applyAlignment="1">
      <alignment horizontal="center"/>
    </xf>
    <xf numFmtId="0" fontId="1" fillId="0" borderId="22" xfId="4" applyFont="1" applyBorder="1" applyAlignment="1" applyProtection="1">
      <alignment horizontal="center"/>
    </xf>
    <xf numFmtId="165" fontId="1" fillId="0" borderId="9" xfId="4" applyNumberFormat="1" applyFont="1" applyBorder="1" applyAlignment="1">
      <alignment horizontal="center"/>
    </xf>
    <xf numFmtId="0" fontId="1" fillId="0" borderId="9" xfId="4" applyFont="1" applyBorder="1"/>
    <xf numFmtId="165" fontId="1" fillId="0" borderId="14" xfId="4" applyNumberFormat="1" applyFont="1" applyBorder="1" applyAlignment="1" applyProtection="1">
      <alignment horizontal="center"/>
    </xf>
    <xf numFmtId="165" fontId="1" fillId="0" borderId="14" xfId="1" applyNumberFormat="1" applyFont="1" applyFill="1" applyBorder="1" applyAlignment="1" applyProtection="1">
      <alignment horizontal="center"/>
    </xf>
    <xf numFmtId="2" fontId="1" fillId="0" borderId="9" xfId="4" applyNumberFormat="1" applyFont="1" applyBorder="1" applyAlignment="1">
      <alignment horizontal="center"/>
    </xf>
    <xf numFmtId="0" fontId="1" fillId="0" borderId="22" xfId="4" applyFont="1" applyBorder="1" applyAlignment="1">
      <alignment horizontal="center"/>
    </xf>
    <xf numFmtId="165" fontId="1" fillId="0" borderId="9" xfId="4" applyNumberFormat="1" applyFont="1" applyBorder="1" applyAlignment="1" applyProtection="1">
      <alignment horizontal="center"/>
    </xf>
    <xf numFmtId="0" fontId="1" fillId="0" borderId="8" xfId="4" applyFont="1" applyBorder="1"/>
    <xf numFmtId="165" fontId="1" fillId="0" borderId="6" xfId="4" applyNumberFormat="1" applyFont="1" applyBorder="1" applyAlignment="1" applyProtection="1">
      <alignment horizontal="center"/>
    </xf>
    <xf numFmtId="165" fontId="1" fillId="0" borderId="6" xfId="4" applyNumberFormat="1" applyFont="1" applyBorder="1" applyAlignment="1">
      <alignment horizontal="center"/>
    </xf>
    <xf numFmtId="165" fontId="1" fillId="0" borderId="6" xfId="1" applyNumberFormat="1" applyFont="1" applyFill="1" applyBorder="1" applyAlignment="1" applyProtection="1">
      <alignment horizontal="center"/>
    </xf>
    <xf numFmtId="0" fontId="1" fillId="0" borderId="24" xfId="4" applyFont="1" applyBorder="1" applyAlignment="1">
      <alignment horizontal="center"/>
    </xf>
    <xf numFmtId="165" fontId="1" fillId="0" borderId="8" xfId="4" applyNumberFormat="1" applyFont="1" applyBorder="1" applyAlignment="1" applyProtection="1">
      <alignment horizontal="center"/>
    </xf>
    <xf numFmtId="2" fontId="30" fillId="9" borderId="62" xfId="0" quotePrefix="1" applyNumberFormat="1" applyFont="1" applyFill="1" applyBorder="1" applyAlignment="1">
      <alignment horizontal="left"/>
    </xf>
    <xf numFmtId="165" fontId="1" fillId="0" borderId="14" xfId="1" applyNumberFormat="1" applyFont="1" applyBorder="1" applyAlignment="1">
      <alignment horizontal="center"/>
    </xf>
    <xf numFmtId="165" fontId="1" fillId="0" borderId="14" xfId="1" applyNumberFormat="1" applyFont="1" applyBorder="1" applyAlignment="1" applyProtection="1">
      <alignment horizontal="center"/>
    </xf>
    <xf numFmtId="165" fontId="1" fillId="0" borderId="6" xfId="1" applyNumberFormat="1" applyFont="1" applyBorder="1" applyAlignment="1" applyProtection="1">
      <alignment horizontal="center"/>
    </xf>
    <xf numFmtId="2" fontId="30" fillId="10" borderId="62" xfId="0" quotePrefix="1" applyNumberFormat="1" applyFont="1" applyFill="1" applyBorder="1" applyAlignment="1">
      <alignment horizontal="left"/>
    </xf>
    <xf numFmtId="0" fontId="30" fillId="10" borderId="32" xfId="4" applyFont="1" applyFill="1" applyBorder="1" applyAlignment="1" applyProtection="1">
      <alignment horizontal="center"/>
    </xf>
    <xf numFmtId="165" fontId="30" fillId="10" borderId="62" xfId="4" applyNumberFormat="1" applyFont="1" applyFill="1" applyBorder="1" applyAlignment="1">
      <alignment horizontal="center"/>
    </xf>
    <xf numFmtId="165" fontId="1" fillId="0" borderId="14" xfId="4" applyNumberFormat="1" applyFont="1" applyFill="1" applyBorder="1" applyAlignment="1">
      <alignment horizontal="center"/>
    </xf>
    <xf numFmtId="165" fontId="1" fillId="0" borderId="6" xfId="4" applyNumberFormat="1" applyFont="1" applyFill="1" applyBorder="1" applyAlignment="1">
      <alignment horizontal="center"/>
    </xf>
    <xf numFmtId="165" fontId="7" fillId="0" borderId="14" xfId="1" applyFont="1" applyFill="1" applyBorder="1" applyAlignment="1" applyProtection="1">
      <alignment horizontal="center"/>
    </xf>
    <xf numFmtId="0" fontId="9" fillId="10" borderId="32" xfId="4" applyFont="1" applyFill="1" applyBorder="1" applyAlignment="1" applyProtection="1">
      <alignment horizontal="center"/>
    </xf>
    <xf numFmtId="0" fontId="30" fillId="9" borderId="37" xfId="0" applyFont="1" applyFill="1" applyBorder="1" applyAlignment="1">
      <alignment horizontal="left" wrapText="1"/>
    </xf>
    <xf numFmtId="0" fontId="30" fillId="9" borderId="34" xfId="0" applyFont="1" applyFill="1" applyBorder="1" applyAlignment="1">
      <alignment horizontal="left" wrapText="1"/>
    </xf>
    <xf numFmtId="0" fontId="30" fillId="9" borderId="67" xfId="0" applyFont="1" applyFill="1" applyBorder="1" applyAlignment="1">
      <alignment horizontal="left" wrapText="1"/>
    </xf>
    <xf numFmtId="0" fontId="1" fillId="0" borderId="0" xfId="4" applyFont="1" applyBorder="1"/>
    <xf numFmtId="165" fontId="1" fillId="0" borderId="0" xfId="4" applyNumberFormat="1" applyFont="1" applyBorder="1" applyAlignment="1" applyProtection="1">
      <alignment horizontal="center"/>
    </xf>
    <xf numFmtId="165" fontId="1" fillId="0" borderId="0" xfId="4" applyNumberFormat="1" applyFont="1" applyFill="1" applyBorder="1" applyAlignment="1">
      <alignment horizontal="center"/>
    </xf>
    <xf numFmtId="165" fontId="1" fillId="0" borderId="0" xfId="1" applyNumberFormat="1" applyFont="1" applyFill="1" applyBorder="1" applyAlignment="1" applyProtection="1">
      <alignment horizontal="center"/>
    </xf>
    <xf numFmtId="0" fontId="1" fillId="0" borderId="0" xfId="4" applyFont="1" applyBorder="1" applyAlignment="1">
      <alignment horizontal="center"/>
    </xf>
    <xf numFmtId="0" fontId="3" fillId="0" borderId="14" xfId="0" applyFont="1" applyBorder="1" applyAlignment="1">
      <alignment horizontal="left" wrapText="1"/>
    </xf>
    <xf numFmtId="0" fontId="7" fillId="11" borderId="42" xfId="4" applyFont="1" applyFill="1" applyBorder="1"/>
    <xf numFmtId="0" fontId="7" fillId="11" borderId="43" xfId="4" applyFont="1" applyFill="1" applyBorder="1"/>
    <xf numFmtId="166" fontId="7" fillId="11" borderId="43" xfId="4" applyNumberFormat="1" applyFont="1" applyFill="1" applyBorder="1" applyAlignment="1">
      <alignment horizontal="center"/>
    </xf>
    <xf numFmtId="165" fontId="1" fillId="11" borderId="43" xfId="4" applyNumberFormat="1" applyFont="1" applyFill="1" applyBorder="1" applyAlignment="1">
      <alignment horizontal="center"/>
    </xf>
    <xf numFmtId="165" fontId="1" fillId="11" borderId="43" xfId="1" applyNumberFormat="1" applyFont="1" applyFill="1" applyBorder="1" applyAlignment="1">
      <alignment horizontal="center"/>
    </xf>
    <xf numFmtId="0" fontId="7" fillId="11" borderId="43" xfId="4" applyFont="1" applyFill="1" applyBorder="1" applyAlignment="1">
      <alignment horizontal="center"/>
    </xf>
    <xf numFmtId="165" fontId="1" fillId="11" borderId="42" xfId="4" applyNumberFormat="1" applyFont="1" applyFill="1" applyBorder="1" applyAlignment="1">
      <alignment horizontal="center"/>
    </xf>
    <xf numFmtId="167" fontId="30" fillId="11" borderId="9" xfId="4" applyNumberFormat="1" applyFont="1" applyFill="1" applyBorder="1" applyAlignment="1" applyProtection="1">
      <alignment horizontal="left"/>
    </xf>
    <xf numFmtId="0" fontId="30" fillId="11" borderId="0" xfId="4" applyFont="1" applyFill="1" applyBorder="1" applyAlignment="1" applyProtection="1">
      <alignment horizontal="left"/>
    </xf>
    <xf numFmtId="166" fontId="30" fillId="11" borderId="0" xfId="4" applyNumberFormat="1" applyFont="1" applyFill="1" applyBorder="1" applyAlignment="1">
      <alignment horizontal="center"/>
    </xf>
    <xf numFmtId="165" fontId="30" fillId="11" borderId="0" xfId="4" applyNumberFormat="1" applyFont="1" applyFill="1" applyBorder="1" applyAlignment="1">
      <alignment horizontal="center"/>
    </xf>
    <xf numFmtId="165" fontId="30" fillId="11" borderId="0" xfId="1" applyNumberFormat="1" applyFont="1" applyFill="1" applyBorder="1" applyAlignment="1">
      <alignment horizontal="center"/>
    </xf>
    <xf numFmtId="0" fontId="30" fillId="11" borderId="0" xfId="4" applyFont="1" applyFill="1" applyBorder="1" applyAlignment="1">
      <alignment horizontal="center"/>
    </xf>
    <xf numFmtId="165" fontId="30" fillId="11" borderId="9" xfId="4" applyNumberFormat="1" applyFont="1" applyFill="1" applyBorder="1" applyAlignment="1">
      <alignment horizontal="center"/>
    </xf>
    <xf numFmtId="166" fontId="1" fillId="11" borderId="0" xfId="4" applyNumberFormat="1" applyFont="1" applyFill="1" applyBorder="1" applyAlignment="1">
      <alignment horizontal="center"/>
    </xf>
    <xf numFmtId="165" fontId="1" fillId="11" borderId="0" xfId="4" applyNumberFormat="1" applyFont="1" applyFill="1" applyBorder="1" applyAlignment="1">
      <alignment horizontal="center"/>
    </xf>
    <xf numFmtId="165" fontId="1" fillId="11" borderId="0" xfId="1" applyNumberFormat="1" applyFont="1" applyFill="1" applyBorder="1" applyAlignment="1">
      <alignment horizontal="center"/>
    </xf>
    <xf numFmtId="0" fontId="1" fillId="11" borderId="0" xfId="4" applyFont="1" applyFill="1" applyBorder="1" applyAlignment="1">
      <alignment horizontal="center"/>
    </xf>
    <xf numFmtId="165" fontId="1" fillId="11" borderId="9" xfId="4" applyNumberFormat="1" applyFont="1" applyFill="1" applyBorder="1" applyAlignment="1">
      <alignment horizontal="center"/>
    </xf>
    <xf numFmtId="0" fontId="9" fillId="11" borderId="0" xfId="4" applyFont="1" applyFill="1" applyBorder="1" applyAlignment="1" applyProtection="1">
      <alignment horizontal="left"/>
    </xf>
    <xf numFmtId="0" fontId="30" fillId="8" borderId="46" xfId="0" applyFont="1" applyFill="1" applyBorder="1" applyAlignment="1">
      <alignment horizontal="center"/>
    </xf>
    <xf numFmtId="0" fontId="30" fillId="8" borderId="50" xfId="0" applyFont="1" applyFill="1" applyBorder="1" applyAlignment="1">
      <alignment horizontal="center"/>
    </xf>
    <xf numFmtId="2" fontId="30" fillId="8" borderId="51" xfId="0" applyNumberFormat="1" applyFont="1" applyFill="1" applyBorder="1" applyAlignment="1">
      <alignment horizontal="center"/>
    </xf>
    <xf numFmtId="3" fontId="30" fillId="8" borderId="47" xfId="0" applyNumberFormat="1" applyFont="1" applyFill="1" applyBorder="1" applyAlignment="1">
      <alignment horizontal="center"/>
    </xf>
    <xf numFmtId="0" fontId="10" fillId="0" borderId="14" xfId="0" applyFont="1" applyBorder="1" applyAlignment="1">
      <alignment wrapText="1"/>
    </xf>
    <xf numFmtId="165" fontId="3" fillId="0" borderId="27" xfId="0" applyNumberFormat="1" applyFont="1" applyBorder="1"/>
    <xf numFmtId="10" fontId="3" fillId="0" borderId="27" xfId="0" applyNumberFormat="1" applyFont="1" applyBorder="1"/>
    <xf numFmtId="10" fontId="3" fillId="0" borderId="29" xfId="0" applyNumberFormat="1" applyFont="1" applyBorder="1"/>
    <xf numFmtId="165" fontId="3" fillId="0" borderId="39" xfId="0" applyNumberFormat="1" applyFont="1" applyBorder="1"/>
    <xf numFmtId="165" fontId="3" fillId="0" borderId="40" xfId="0" applyNumberFormat="1" applyFont="1" applyBorder="1"/>
    <xf numFmtId="0" fontId="3" fillId="0" borderId="41" xfId="0" applyFont="1" applyBorder="1"/>
    <xf numFmtId="165" fontId="9" fillId="0" borderId="33" xfId="0" applyNumberFormat="1" applyFont="1" applyBorder="1"/>
    <xf numFmtId="10" fontId="9" fillId="0" borderId="22" xfId="0" applyNumberFormat="1" applyFont="1" applyBorder="1"/>
    <xf numFmtId="165" fontId="3" fillId="0" borderId="33" xfId="0" applyNumberFormat="1" applyFont="1" applyBorder="1"/>
    <xf numFmtId="0" fontId="3" fillId="0" borderId="22" xfId="0" applyFont="1" applyBorder="1"/>
    <xf numFmtId="165" fontId="3" fillId="0" borderId="5" xfId="0" applyNumberFormat="1" applyFont="1" applyBorder="1"/>
    <xf numFmtId="165" fontId="3" fillId="0" borderId="6" xfId="0" applyNumberFormat="1" applyFont="1" applyBorder="1"/>
    <xf numFmtId="0" fontId="3" fillId="0" borderId="24" xfId="0" applyFont="1" applyBorder="1"/>
    <xf numFmtId="2" fontId="3" fillId="0" borderId="0" xfId="0" applyNumberFormat="1" applyFont="1" applyAlignment="1">
      <alignment horizontal="left"/>
    </xf>
    <xf numFmtId="2" fontId="10" fillId="0" borderId="14" xfId="0" applyNumberFormat="1" applyFont="1" applyFill="1" applyBorder="1" applyAlignment="1"/>
    <xf numFmtId="2" fontId="10" fillId="0" borderId="14" xfId="0" applyNumberFormat="1" applyFont="1" applyBorder="1" applyAlignment="1"/>
    <xf numFmtId="10" fontId="18" fillId="0" borderId="22" xfId="0" applyNumberFormat="1" applyFont="1" applyBorder="1" applyAlignment="1">
      <alignment horizontal="center"/>
    </xf>
    <xf numFmtId="10" fontId="11" fillId="0" borderId="0" xfId="0" applyNumberFormat="1" applyFont="1"/>
    <xf numFmtId="0" fontId="18" fillId="0" borderId="22" xfId="0" applyFont="1" applyBorder="1" applyAlignment="1">
      <alignment horizontal="center"/>
    </xf>
    <xf numFmtId="0" fontId="11" fillId="0" borderId="24" xfId="0" applyFont="1" applyBorder="1" applyAlignment="1">
      <alignment horizontal="center"/>
    </xf>
    <xf numFmtId="10" fontId="18" fillId="0" borderId="24" xfId="0" applyNumberFormat="1" applyFont="1" applyBorder="1" applyAlignment="1">
      <alignment horizontal="center"/>
    </xf>
    <xf numFmtId="10" fontId="11" fillId="0" borderId="38" xfId="0" applyNumberFormat="1" applyFont="1" applyBorder="1" applyAlignment="1">
      <alignment horizontal="center"/>
    </xf>
    <xf numFmtId="40" fontId="9" fillId="0" borderId="14" xfId="0" applyNumberFormat="1" applyFont="1" applyFill="1" applyBorder="1" applyAlignment="1"/>
    <xf numFmtId="0" fontId="18" fillId="0" borderId="35" xfId="0" applyFont="1" applyFill="1" applyBorder="1" applyAlignment="1">
      <alignment horizontal="center"/>
    </xf>
    <xf numFmtId="0" fontId="18" fillId="0" borderId="14" xfId="0" applyFont="1" applyFill="1" applyBorder="1"/>
    <xf numFmtId="165" fontId="18" fillId="0" borderId="14" xfId="0" quotePrefix="1" applyNumberFormat="1" applyFont="1" applyFill="1" applyBorder="1" applyAlignment="1">
      <alignment horizontal="center"/>
    </xf>
    <xf numFmtId="165" fontId="18" fillId="0" borderId="0" xfId="0" applyNumberFormat="1" applyFont="1" applyFill="1" applyBorder="1" applyAlignment="1">
      <alignment horizontal="center"/>
    </xf>
    <xf numFmtId="10" fontId="18" fillId="0" borderId="22" xfId="0" applyNumberFormat="1" applyFont="1" applyFill="1" applyBorder="1" applyAlignment="1">
      <alignment horizontal="center"/>
    </xf>
    <xf numFmtId="10" fontId="10" fillId="0" borderId="0" xfId="0" applyNumberFormat="1" applyFont="1"/>
    <xf numFmtId="165" fontId="18" fillId="0" borderId="14" xfId="0" applyNumberFormat="1" applyFont="1" applyFill="1" applyBorder="1"/>
    <xf numFmtId="10" fontId="3" fillId="0" borderId="0" xfId="0" applyNumberFormat="1" applyFont="1"/>
    <xf numFmtId="0" fontId="30" fillId="8" borderId="49" xfId="0" applyFont="1" applyFill="1" applyBorder="1"/>
    <xf numFmtId="0" fontId="0" fillId="8" borderId="50" xfId="0" applyFill="1" applyBorder="1"/>
    <xf numFmtId="4" fontId="30" fillId="8" borderId="27" xfId="0" applyNumberFormat="1" applyFont="1" applyFill="1" applyBorder="1" applyAlignment="1">
      <alignment horizontal="center"/>
    </xf>
    <xf numFmtId="0" fontId="30" fillId="12" borderId="46" xfId="0" applyFont="1" applyFill="1" applyBorder="1" applyAlignment="1">
      <alignment horizontal="center"/>
    </xf>
    <xf numFmtId="0" fontId="30" fillId="12" borderId="49" xfId="0" applyFont="1" applyFill="1" applyBorder="1" applyAlignment="1">
      <alignment horizontal="left"/>
    </xf>
    <xf numFmtId="0" fontId="30" fillId="12" borderId="50" xfId="0" applyFont="1" applyFill="1" applyBorder="1" applyAlignment="1">
      <alignment horizontal="center"/>
    </xf>
    <xf numFmtId="2" fontId="30" fillId="12" borderId="51" xfId="0" applyNumberFormat="1" applyFont="1" applyFill="1" applyBorder="1" applyAlignment="1">
      <alignment horizontal="center"/>
    </xf>
    <xf numFmtId="4" fontId="30" fillId="12" borderId="27" xfId="0" applyNumberFormat="1" applyFont="1" applyFill="1" applyBorder="1" applyAlignment="1">
      <alignment horizontal="center"/>
    </xf>
    <xf numFmtId="3" fontId="30" fillId="12" borderId="47" xfId="0" applyNumberFormat="1" applyFont="1" applyFill="1" applyBorder="1" applyAlignment="1">
      <alignment horizontal="center"/>
    </xf>
    <xf numFmtId="0" fontId="9" fillId="12" borderId="48" xfId="0" applyFont="1" applyFill="1" applyBorder="1" applyAlignment="1">
      <alignment horizontal="center"/>
    </xf>
    <xf numFmtId="0" fontId="9" fillId="12" borderId="49" xfId="0" applyFont="1" applyFill="1" applyBorder="1" applyAlignment="1">
      <alignment horizontal="left"/>
    </xf>
    <xf numFmtId="0" fontId="9" fillId="12" borderId="50" xfId="0" applyFont="1" applyFill="1" applyBorder="1" applyAlignment="1">
      <alignment horizontal="center"/>
    </xf>
    <xf numFmtId="2" fontId="9" fillId="12" borderId="50" xfId="0" applyNumberFormat="1" applyFont="1" applyFill="1" applyBorder="1" applyAlignment="1">
      <alignment horizontal="center"/>
    </xf>
    <xf numFmtId="2" fontId="9" fillId="12" borderId="51" xfId="0" applyNumberFormat="1" applyFont="1" applyFill="1" applyBorder="1" applyAlignment="1">
      <alignment horizontal="center"/>
    </xf>
    <xf numFmtId="4" fontId="9" fillId="12" borderId="27" xfId="0" applyNumberFormat="1" applyFont="1" applyFill="1" applyBorder="1" applyAlignment="1">
      <alignment horizontal="center"/>
    </xf>
    <xf numFmtId="3" fontId="9" fillId="12" borderId="47" xfId="0" applyNumberFormat="1" applyFont="1" applyFill="1" applyBorder="1" applyAlignment="1">
      <alignment horizontal="center"/>
    </xf>
    <xf numFmtId="0" fontId="30" fillId="8" borderId="49" xfId="0" applyFont="1" applyFill="1" applyBorder="1" applyAlignment="1">
      <alignment horizontal="left"/>
    </xf>
    <xf numFmtId="0" fontId="1" fillId="8" borderId="50" xfId="0" applyFont="1" applyFill="1" applyBorder="1" applyAlignment="1">
      <alignment horizontal="center"/>
    </xf>
    <xf numFmtId="2" fontId="1" fillId="8" borderId="51" xfId="0" applyNumberFormat="1" applyFont="1" applyFill="1" applyBorder="1" applyAlignment="1">
      <alignment horizontal="center"/>
    </xf>
    <xf numFmtId="0" fontId="1" fillId="0" borderId="50" xfId="0" applyFont="1" applyBorder="1" applyAlignment="1">
      <alignment horizontal="center"/>
    </xf>
    <xf numFmtId="2" fontId="1" fillId="0" borderId="50" xfId="0" applyNumberFormat="1" applyFont="1" applyBorder="1" applyAlignment="1">
      <alignment horizontal="center"/>
    </xf>
    <xf numFmtId="0" fontId="0" fillId="0" borderId="49" xfId="0" applyBorder="1" applyAlignment="1">
      <alignment horizontal="left"/>
    </xf>
    <xf numFmtId="3" fontId="0" fillId="0" borderId="27" xfId="0" applyNumberFormat="1" applyBorder="1" applyAlignment="1">
      <alignment horizontal="center"/>
    </xf>
    <xf numFmtId="40" fontId="10" fillId="0" borderId="29" xfId="0" applyNumberFormat="1" applyFont="1" applyBorder="1" applyAlignment="1">
      <alignment horizontal="center"/>
    </xf>
    <xf numFmtId="4" fontId="10" fillId="0" borderId="29" xfId="0" applyNumberFormat="1" applyFont="1" applyBorder="1" applyAlignment="1"/>
    <xf numFmtId="10" fontId="10" fillId="0" borderId="29" xfId="0" applyNumberFormat="1" applyFont="1" applyBorder="1" applyAlignment="1"/>
    <xf numFmtId="0" fontId="33" fillId="0" borderId="0" xfId="0" applyFont="1"/>
    <xf numFmtId="0" fontId="3" fillId="0" borderId="0" xfId="0" applyFont="1" applyAlignment="1">
      <alignment horizontal="left" wrapText="1"/>
    </xf>
    <xf numFmtId="0" fontId="34" fillId="0" borderId="0" xfId="0" applyFont="1" applyAlignment="1">
      <alignment horizontal="center"/>
    </xf>
    <xf numFmtId="0" fontId="16" fillId="0" borderId="30" xfId="0" applyFont="1" applyBorder="1" applyAlignment="1">
      <alignment horizontal="left" wrapText="1"/>
    </xf>
    <xf numFmtId="0" fontId="16" fillId="0" borderId="31" xfId="0" applyFont="1" applyBorder="1" applyAlignment="1">
      <alignment horizontal="left" wrapText="1"/>
    </xf>
    <xf numFmtId="0" fontId="10" fillId="3" borderId="27" xfId="0" applyFont="1" applyFill="1" applyBorder="1" applyAlignment="1">
      <alignment horizontal="center"/>
    </xf>
    <xf numFmtId="0" fontId="10" fillId="3" borderId="49" xfId="0" applyFont="1" applyFill="1" applyBorder="1" applyAlignment="1">
      <alignment horizontal="center"/>
    </xf>
    <xf numFmtId="0" fontId="10" fillId="3" borderId="50" xfId="0" applyFont="1" applyFill="1" applyBorder="1" applyAlignment="1">
      <alignment horizontal="center"/>
    </xf>
    <xf numFmtId="0" fontId="10" fillId="3" borderId="51" xfId="0" applyFont="1" applyFill="1" applyBorder="1" applyAlignment="1">
      <alignment horizontal="center"/>
    </xf>
    <xf numFmtId="0" fontId="8" fillId="2" borderId="42" xfId="4" applyFont="1" applyFill="1" applyBorder="1" applyAlignment="1">
      <alignment horizontal="center" vertical="center"/>
    </xf>
    <xf numFmtId="0" fontId="8" fillId="2" borderId="8" xfId="4" applyFont="1" applyFill="1" applyBorder="1" applyAlignment="1">
      <alignment horizontal="center" vertical="center"/>
    </xf>
    <xf numFmtId="0" fontId="9" fillId="9" borderId="37" xfId="0" applyFont="1" applyFill="1" applyBorder="1" applyAlignment="1">
      <alignment horizontal="left" wrapText="1"/>
    </xf>
    <xf numFmtId="0" fontId="9" fillId="9" borderId="34" xfId="0" applyFont="1" applyFill="1" applyBorder="1" applyAlignment="1">
      <alignment horizontal="left" wrapText="1"/>
    </xf>
    <xf numFmtId="0" fontId="9" fillId="9" borderId="67" xfId="0" applyFont="1" applyFill="1" applyBorder="1" applyAlignment="1">
      <alignment horizontal="left" wrapText="1"/>
    </xf>
    <xf numFmtId="0" fontId="8" fillId="2" borderId="65" xfId="4" applyFont="1" applyFill="1" applyBorder="1" applyAlignment="1">
      <alignment horizontal="center" vertical="center"/>
    </xf>
    <xf numFmtId="0" fontId="8" fillId="2" borderId="7" xfId="4" applyFont="1" applyFill="1" applyBorder="1" applyAlignment="1">
      <alignment horizontal="center" vertical="center"/>
    </xf>
    <xf numFmtId="0" fontId="8" fillId="2" borderId="66" xfId="4" applyFont="1" applyFill="1" applyBorder="1" applyAlignment="1">
      <alignment horizontal="center" vertical="center"/>
    </xf>
    <xf numFmtId="0" fontId="8" fillId="2" borderId="36" xfId="4" applyFont="1" applyFill="1" applyBorder="1" applyAlignment="1">
      <alignment horizontal="center" vertical="center"/>
    </xf>
    <xf numFmtId="0" fontId="9" fillId="10" borderId="37" xfId="0" applyFont="1" applyFill="1" applyBorder="1" applyAlignment="1">
      <alignment horizontal="left" wrapText="1"/>
    </xf>
    <xf numFmtId="0" fontId="9" fillId="10" borderId="34" xfId="0" applyFont="1" applyFill="1" applyBorder="1" applyAlignment="1">
      <alignment horizontal="left" wrapText="1"/>
    </xf>
    <xf numFmtId="0" fontId="9" fillId="10" borderId="67" xfId="0" applyFont="1" applyFill="1" applyBorder="1" applyAlignment="1">
      <alignment horizontal="left" wrapText="1"/>
    </xf>
    <xf numFmtId="0" fontId="9" fillId="9" borderId="37" xfId="4" applyFont="1" applyFill="1" applyBorder="1" applyAlignment="1" applyProtection="1">
      <alignment horizontal="left" wrapText="1"/>
    </xf>
    <xf numFmtId="0" fontId="9" fillId="9" borderId="34" xfId="4" applyFont="1" applyFill="1" applyBorder="1" applyAlignment="1" applyProtection="1">
      <alignment horizontal="left" wrapText="1"/>
    </xf>
    <xf numFmtId="0" fontId="9" fillId="9" borderId="67" xfId="4" applyFont="1" applyFill="1" applyBorder="1" applyAlignment="1" applyProtection="1">
      <alignment horizontal="left" wrapText="1"/>
    </xf>
    <xf numFmtId="0" fontId="30" fillId="9" borderId="34" xfId="0" applyFont="1" applyFill="1" applyBorder="1" applyAlignment="1">
      <alignment horizontal="left" wrapText="1"/>
    </xf>
    <xf numFmtId="0" fontId="30" fillId="9" borderId="67" xfId="0" applyFont="1" applyFill="1" applyBorder="1" applyAlignment="1">
      <alignment horizontal="left" wrapText="1"/>
    </xf>
    <xf numFmtId="0" fontId="30" fillId="9" borderId="37" xfId="4" applyFont="1" applyFill="1" applyBorder="1" applyAlignment="1" applyProtection="1">
      <alignment horizontal="left" wrapText="1"/>
    </xf>
    <xf numFmtId="0" fontId="30" fillId="9" borderId="34" xfId="4" applyFont="1" applyFill="1" applyBorder="1" applyAlignment="1" applyProtection="1">
      <alignment horizontal="left" wrapText="1"/>
    </xf>
    <xf numFmtId="0" fontId="30" fillId="9" borderId="67" xfId="4" applyFont="1" applyFill="1" applyBorder="1" applyAlignment="1" applyProtection="1">
      <alignment horizontal="left" wrapText="1"/>
    </xf>
    <xf numFmtId="0" fontId="30" fillId="9" borderId="37" xfId="0" applyFont="1" applyFill="1" applyBorder="1" applyAlignment="1">
      <alignment horizontal="left" wrapText="1"/>
    </xf>
    <xf numFmtId="0" fontId="9" fillId="9" borderId="68" xfId="4" applyFont="1" applyFill="1" applyBorder="1" applyAlignment="1" applyProtection="1">
      <alignment horizontal="left" wrapText="1"/>
    </xf>
    <xf numFmtId="0" fontId="9" fillId="9" borderId="58" xfId="4" applyFont="1" applyFill="1" applyBorder="1" applyAlignment="1" applyProtection="1">
      <alignment horizontal="left" wrapText="1"/>
    </xf>
    <xf numFmtId="0" fontId="9" fillId="9" borderId="38" xfId="4" applyFont="1" applyFill="1" applyBorder="1" applyAlignment="1" applyProtection="1">
      <alignment horizontal="left" wrapText="1"/>
    </xf>
    <xf numFmtId="0" fontId="9" fillId="9" borderId="37" xfId="4" applyFont="1" applyFill="1" applyBorder="1" applyAlignment="1" applyProtection="1">
      <alignment horizontal="left"/>
    </xf>
    <xf numFmtId="0" fontId="9" fillId="9" borderId="34" xfId="4" applyFont="1" applyFill="1" applyBorder="1" applyAlignment="1" applyProtection="1">
      <alignment horizontal="left"/>
    </xf>
    <xf numFmtId="0" fontId="9" fillId="9" borderId="67" xfId="4" applyFont="1" applyFill="1" applyBorder="1" applyAlignment="1" applyProtection="1">
      <alignment horizontal="left"/>
    </xf>
    <xf numFmtId="40" fontId="6" fillId="0" borderId="0" xfId="1" applyNumberFormat="1" applyFont="1" applyFill="1" applyBorder="1" applyAlignment="1">
      <alignment horizontal="left"/>
    </xf>
    <xf numFmtId="0" fontId="0" fillId="0" borderId="34" xfId="0" applyBorder="1" applyAlignment="1">
      <alignment horizontal="left" wrapText="1"/>
    </xf>
    <xf numFmtId="0" fontId="9" fillId="9" borderId="66" xfId="4" applyFont="1" applyFill="1" applyBorder="1" applyAlignment="1" applyProtection="1">
      <alignment horizontal="left" wrapText="1"/>
    </xf>
    <xf numFmtId="0" fontId="0" fillId="0" borderId="43" xfId="0" applyBorder="1" applyAlignment="1">
      <alignment horizontal="left" wrapText="1"/>
    </xf>
    <xf numFmtId="0" fontId="9" fillId="12" borderId="26" xfId="0" applyFont="1" applyFill="1" applyBorder="1" applyAlignment="1">
      <alignment horizontal="left" wrapText="1"/>
    </xf>
    <xf numFmtId="0" fontId="9" fillId="12" borderId="70" xfId="0" applyFont="1" applyFill="1" applyBorder="1" applyAlignment="1">
      <alignment horizontal="left" wrapText="1"/>
    </xf>
    <xf numFmtId="0" fontId="9" fillId="12" borderId="10" xfId="0" applyFont="1" applyFill="1" applyBorder="1" applyAlignment="1">
      <alignment horizontal="left" wrapText="1"/>
    </xf>
    <xf numFmtId="0" fontId="9" fillId="12" borderId="72" xfId="0" applyFont="1" applyFill="1" applyBorder="1" applyAlignment="1">
      <alignment horizontal="left" wrapText="1"/>
    </xf>
    <xf numFmtId="0" fontId="9" fillId="8" borderId="69" xfId="0" applyFont="1" applyFill="1" applyBorder="1" applyAlignment="1">
      <alignment horizontal="left" wrapText="1"/>
    </xf>
    <xf numFmtId="0" fontId="9" fillId="8" borderId="26" xfId="0" applyFont="1" applyFill="1" applyBorder="1" applyAlignment="1">
      <alignment horizontal="left" wrapText="1"/>
    </xf>
    <xf numFmtId="0" fontId="9" fillId="8" borderId="70" xfId="0" applyFont="1" applyFill="1" applyBorder="1" applyAlignment="1">
      <alignment horizontal="left" wrapText="1"/>
    </xf>
    <xf numFmtId="0" fontId="9" fillId="8" borderId="71" xfId="0" applyFont="1" applyFill="1" applyBorder="1" applyAlignment="1">
      <alignment horizontal="left" wrapText="1"/>
    </xf>
    <xf numFmtId="0" fontId="9" fillId="8" borderId="10" xfId="0" applyFont="1" applyFill="1" applyBorder="1" applyAlignment="1">
      <alignment horizontal="left" wrapText="1"/>
    </xf>
    <xf numFmtId="0" fontId="9" fillId="8" borderId="72" xfId="0" applyFont="1" applyFill="1" applyBorder="1" applyAlignment="1">
      <alignment horizontal="left" wrapText="1"/>
    </xf>
    <xf numFmtId="0" fontId="3" fillId="0" borderId="49" xfId="0" applyFont="1" applyBorder="1" applyAlignment="1">
      <alignment horizontal="left" wrapText="1"/>
    </xf>
    <xf numFmtId="0" fontId="3" fillId="0" borderId="50" xfId="0" applyFont="1" applyBorder="1" applyAlignment="1">
      <alignment horizontal="left" wrapText="1"/>
    </xf>
    <xf numFmtId="0" fontId="3" fillId="0" borderId="51" xfId="0" applyFont="1" applyBorder="1" applyAlignment="1">
      <alignment horizontal="left" wrapText="1"/>
    </xf>
    <xf numFmtId="0" fontId="1" fillId="0" borderId="50" xfId="0" applyFont="1" applyBorder="1" applyAlignment="1">
      <alignment horizontal="left" wrapText="1"/>
    </xf>
    <xf numFmtId="0" fontId="1" fillId="0" borderId="51" xfId="0" applyFont="1" applyBorder="1" applyAlignment="1">
      <alignment horizontal="left" wrapText="1"/>
    </xf>
    <xf numFmtId="0" fontId="3" fillId="7" borderId="25" xfId="0" applyFont="1" applyFill="1" applyBorder="1" applyAlignment="1">
      <alignment horizontal="left" wrapText="1"/>
    </xf>
    <xf numFmtId="0" fontId="3" fillId="7" borderId="26" xfId="0" applyFont="1" applyFill="1" applyBorder="1" applyAlignment="1">
      <alignment horizontal="left" wrapText="1"/>
    </xf>
    <xf numFmtId="0" fontId="3" fillId="7" borderId="28" xfId="0" applyFont="1" applyFill="1" applyBorder="1" applyAlignment="1">
      <alignment horizontal="left" wrapText="1"/>
    </xf>
    <xf numFmtId="0" fontId="3" fillId="7" borderId="18" xfId="0" applyFont="1" applyFill="1" applyBorder="1" applyAlignment="1">
      <alignment horizontal="left" wrapText="1"/>
    </xf>
    <xf numFmtId="0" fontId="3" fillId="7" borderId="10" xfId="0" applyFont="1" applyFill="1" applyBorder="1" applyAlignment="1">
      <alignment horizontal="left" wrapText="1"/>
    </xf>
    <xf numFmtId="0" fontId="3" fillId="7" borderId="17" xfId="0" applyFont="1" applyFill="1" applyBorder="1" applyAlignment="1">
      <alignment horizontal="left" wrapText="1"/>
    </xf>
    <xf numFmtId="0" fontId="3" fillId="7" borderId="49" xfId="0" applyFont="1" applyFill="1" applyBorder="1" applyAlignment="1">
      <alignment horizontal="left" wrapText="1"/>
    </xf>
    <xf numFmtId="0" fontId="3" fillId="7" borderId="50" xfId="0" applyFont="1" applyFill="1" applyBorder="1" applyAlignment="1">
      <alignment horizontal="left" wrapText="1"/>
    </xf>
    <xf numFmtId="0" fontId="3" fillId="7" borderId="51" xfId="0" applyFont="1" applyFill="1" applyBorder="1" applyAlignment="1">
      <alignment horizontal="left" wrapText="1"/>
    </xf>
    <xf numFmtId="0" fontId="3" fillId="7" borderId="49" xfId="0" applyFont="1" applyFill="1" applyBorder="1" applyAlignment="1">
      <alignment horizontal="left"/>
    </xf>
    <xf numFmtId="0" fontId="3" fillId="7" borderId="50" xfId="0" applyFont="1" applyFill="1" applyBorder="1" applyAlignment="1">
      <alignment horizontal="left"/>
    </xf>
    <xf numFmtId="0" fontId="3" fillId="7" borderId="51" xfId="0" applyFont="1" applyFill="1" applyBorder="1" applyAlignment="1">
      <alignment horizontal="left"/>
    </xf>
    <xf numFmtId="0" fontId="9" fillId="8" borderId="69" xfId="0" applyFont="1" applyFill="1" applyBorder="1" applyAlignment="1">
      <alignment horizontal="left"/>
    </xf>
    <xf numFmtId="0" fontId="9" fillId="8" borderId="26" xfId="0" applyFont="1" applyFill="1" applyBorder="1" applyAlignment="1">
      <alignment horizontal="left"/>
    </xf>
    <xf numFmtId="0" fontId="9" fillId="8" borderId="70" xfId="0" applyFont="1" applyFill="1" applyBorder="1" applyAlignment="1">
      <alignment horizontal="left"/>
    </xf>
    <xf numFmtId="0" fontId="9" fillId="8" borderId="71" xfId="0" applyFont="1" applyFill="1" applyBorder="1" applyAlignment="1">
      <alignment horizontal="left"/>
    </xf>
    <xf numFmtId="0" fontId="9" fillId="8" borderId="10" xfId="0" applyFont="1" applyFill="1" applyBorder="1" applyAlignment="1">
      <alignment horizontal="left"/>
    </xf>
    <xf numFmtId="0" fontId="9" fillId="8" borderId="72" xfId="0" applyFont="1" applyFill="1" applyBorder="1" applyAlignment="1">
      <alignment horizontal="left"/>
    </xf>
    <xf numFmtId="0" fontId="9" fillId="9" borderId="49" xfId="0" applyFont="1" applyFill="1" applyBorder="1" applyAlignment="1">
      <alignment horizontal="left"/>
    </xf>
    <xf numFmtId="0" fontId="9" fillId="9" borderId="50" xfId="0" applyFont="1" applyFill="1" applyBorder="1" applyAlignment="1">
      <alignment horizontal="left"/>
    </xf>
    <xf numFmtId="0" fontId="9" fillId="9" borderId="51" xfId="0" applyFont="1" applyFill="1" applyBorder="1" applyAlignment="1">
      <alignment horizontal="left"/>
    </xf>
    <xf numFmtId="0" fontId="11" fillId="0" borderId="49" xfId="0" applyFont="1" applyBorder="1" applyAlignment="1">
      <alignment horizontal="left" wrapText="1"/>
    </xf>
    <xf numFmtId="0" fontId="11" fillId="0" borderId="50" xfId="0" applyFont="1" applyBorder="1" applyAlignment="1">
      <alignment horizontal="left" wrapText="1"/>
    </xf>
    <xf numFmtId="0" fontId="11" fillId="0" borderId="51" xfId="0" applyFont="1" applyBorder="1" applyAlignment="1">
      <alignment horizontal="left" wrapText="1"/>
    </xf>
    <xf numFmtId="0" fontId="1" fillId="0" borderId="49" xfId="0" applyFont="1" applyBorder="1" applyAlignment="1">
      <alignment horizontal="left" wrapText="1"/>
    </xf>
    <xf numFmtId="0" fontId="0" fillId="0" borderId="49" xfId="0" applyBorder="1" applyAlignment="1">
      <alignment horizontal="left" wrapText="1"/>
    </xf>
    <xf numFmtId="0" fontId="30" fillId="9" borderId="49" xfId="0" applyFont="1" applyFill="1" applyBorder="1" applyAlignment="1">
      <alignment horizontal="left"/>
    </xf>
    <xf numFmtId="0" fontId="30" fillId="9" borderId="50" xfId="0" applyFont="1" applyFill="1" applyBorder="1" applyAlignment="1">
      <alignment horizontal="left"/>
    </xf>
    <xf numFmtId="0" fontId="30" fillId="9" borderId="51" xfId="0" applyFont="1" applyFill="1" applyBorder="1" applyAlignment="1">
      <alignment horizontal="left"/>
    </xf>
    <xf numFmtId="0" fontId="1" fillId="7" borderId="49" xfId="0" applyFont="1" applyFill="1" applyBorder="1" applyAlignment="1">
      <alignment horizontal="left" wrapText="1"/>
    </xf>
    <xf numFmtId="0" fontId="1" fillId="7" borderId="50" xfId="0" applyFont="1" applyFill="1" applyBorder="1" applyAlignment="1">
      <alignment horizontal="left" wrapText="1"/>
    </xf>
    <xf numFmtId="0" fontId="1" fillId="7" borderId="51" xfId="0" applyFont="1" applyFill="1" applyBorder="1" applyAlignment="1">
      <alignment horizontal="left" wrapText="1"/>
    </xf>
    <xf numFmtId="0" fontId="30" fillId="12" borderId="69" xfId="0" applyFont="1" applyFill="1" applyBorder="1" applyAlignment="1">
      <alignment horizontal="left"/>
    </xf>
    <xf numFmtId="0" fontId="30" fillId="12" borderId="26" xfId="0" applyFont="1" applyFill="1" applyBorder="1" applyAlignment="1">
      <alignment horizontal="left"/>
    </xf>
    <xf numFmtId="0" fontId="30" fillId="12" borderId="70" xfId="0" applyFont="1" applyFill="1" applyBorder="1" applyAlignment="1">
      <alignment horizontal="left"/>
    </xf>
    <xf numFmtId="0" fontId="30" fillId="12" borderId="71" xfId="0" applyFont="1" applyFill="1" applyBorder="1" applyAlignment="1">
      <alignment horizontal="left"/>
    </xf>
    <xf numFmtId="0" fontId="30" fillId="12" borderId="10" xfId="0" applyFont="1" applyFill="1" applyBorder="1" applyAlignment="1">
      <alignment horizontal="left"/>
    </xf>
    <xf numFmtId="0" fontId="30" fillId="12" borderId="72" xfId="0" applyFont="1" applyFill="1" applyBorder="1" applyAlignment="1">
      <alignment horizontal="left"/>
    </xf>
    <xf numFmtId="0" fontId="0" fillId="0" borderId="49" xfId="0" applyFill="1" applyBorder="1" applyAlignment="1">
      <alignment horizontal="left" wrapText="1"/>
    </xf>
    <xf numFmtId="0" fontId="1" fillId="0" borderId="50" xfId="0" applyFont="1" applyFill="1" applyBorder="1" applyAlignment="1">
      <alignment horizontal="left" wrapText="1"/>
    </xf>
    <xf numFmtId="0" fontId="1" fillId="0" borderId="51" xfId="0" applyFont="1" applyFill="1" applyBorder="1" applyAlignment="1">
      <alignment horizontal="left" wrapText="1"/>
    </xf>
    <xf numFmtId="0" fontId="1" fillId="0" borderId="49" xfId="0" applyFont="1" applyFill="1" applyBorder="1" applyAlignment="1">
      <alignment horizontal="left" wrapText="1"/>
    </xf>
    <xf numFmtId="0" fontId="9" fillId="9" borderId="49" xfId="0" applyFont="1" applyFill="1" applyBorder="1" applyAlignment="1">
      <alignment horizontal="left" wrapText="1"/>
    </xf>
    <xf numFmtId="0" fontId="9" fillId="9" borderId="50" xfId="0" applyFont="1" applyFill="1" applyBorder="1" applyAlignment="1">
      <alignment horizontal="left" wrapText="1"/>
    </xf>
    <xf numFmtId="0" fontId="9" fillId="9" borderId="51" xfId="0" applyFont="1" applyFill="1" applyBorder="1" applyAlignment="1">
      <alignment horizontal="left" wrapText="1"/>
    </xf>
    <xf numFmtId="4" fontId="9" fillId="7" borderId="29" xfId="0" applyNumberFormat="1" applyFont="1" applyFill="1" applyBorder="1" applyAlignment="1">
      <alignment horizontal="center"/>
    </xf>
    <xf numFmtId="4" fontId="9" fillId="7" borderId="16" xfId="0" applyNumberFormat="1" applyFont="1" applyFill="1" applyBorder="1" applyAlignment="1">
      <alignment horizontal="center"/>
    </xf>
    <xf numFmtId="4" fontId="3" fillId="7" borderId="56" xfId="0" applyNumberFormat="1" applyFont="1" applyFill="1" applyBorder="1" applyAlignment="1">
      <alignment horizontal="center"/>
    </xf>
    <xf numFmtId="4" fontId="3" fillId="7" borderId="23" xfId="0" applyNumberFormat="1" applyFont="1" applyFill="1" applyBorder="1" applyAlignment="1">
      <alignment horizontal="center"/>
    </xf>
    <xf numFmtId="4" fontId="3" fillId="7" borderId="29" xfId="0" applyNumberFormat="1" applyFont="1" applyFill="1" applyBorder="1" applyAlignment="1">
      <alignment horizontal="center"/>
    </xf>
    <xf numFmtId="4" fontId="3" fillId="7" borderId="16" xfId="0" applyNumberFormat="1" applyFont="1" applyFill="1" applyBorder="1" applyAlignment="1">
      <alignment horizontal="center"/>
    </xf>
    <xf numFmtId="0" fontId="3" fillId="7" borderId="29" xfId="0" applyFont="1" applyFill="1" applyBorder="1" applyAlignment="1">
      <alignment horizontal="center"/>
    </xf>
    <xf numFmtId="0" fontId="3" fillId="7" borderId="16" xfId="0" applyFont="1" applyFill="1" applyBorder="1" applyAlignment="1">
      <alignment horizontal="center"/>
    </xf>
    <xf numFmtId="0" fontId="9" fillId="7" borderId="29" xfId="0" applyFont="1" applyFill="1" applyBorder="1" applyAlignment="1">
      <alignment horizontal="center"/>
    </xf>
    <xf numFmtId="0" fontId="9" fillId="7" borderId="16" xfId="0" applyFont="1" applyFill="1" applyBorder="1" applyAlignment="1">
      <alignment horizontal="center"/>
    </xf>
    <xf numFmtId="0" fontId="30" fillId="8" borderId="69" xfId="0" applyFont="1" applyFill="1" applyBorder="1" applyAlignment="1">
      <alignment horizontal="left"/>
    </xf>
    <xf numFmtId="0" fontId="30" fillId="8" borderId="26" xfId="0" applyFont="1" applyFill="1" applyBorder="1" applyAlignment="1">
      <alignment horizontal="left"/>
    </xf>
    <xf numFmtId="0" fontId="30" fillId="8" borderId="70" xfId="0" applyFont="1" applyFill="1" applyBorder="1" applyAlignment="1">
      <alignment horizontal="left"/>
    </xf>
    <xf numFmtId="0" fontId="30" fillId="8" borderId="71" xfId="0" applyFont="1" applyFill="1" applyBorder="1" applyAlignment="1">
      <alignment horizontal="left"/>
    </xf>
    <xf numFmtId="0" fontId="30" fillId="8" borderId="10" xfId="0" applyFont="1" applyFill="1" applyBorder="1" applyAlignment="1">
      <alignment horizontal="left"/>
    </xf>
    <xf numFmtId="0" fontId="30" fillId="8" borderId="72" xfId="0" applyFont="1" applyFill="1" applyBorder="1" applyAlignment="1">
      <alignment horizontal="left"/>
    </xf>
    <xf numFmtId="0" fontId="3" fillId="0" borderId="49" xfId="0" applyFont="1" applyBorder="1" applyAlignment="1">
      <alignment horizontal="left" vertical="center" wrapText="1"/>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164" fontId="9" fillId="9" borderId="49" xfId="2" applyFont="1" applyFill="1" applyBorder="1" applyAlignment="1">
      <alignment horizontal="left"/>
    </xf>
    <xf numFmtId="164" fontId="9" fillId="9" borderId="50" xfId="2" applyFont="1" applyFill="1" applyBorder="1" applyAlignment="1">
      <alignment horizontal="left"/>
    </xf>
    <xf numFmtId="164" fontId="9" fillId="9" borderId="51" xfId="2" applyFont="1" applyFill="1" applyBorder="1" applyAlignment="1">
      <alignment horizontal="left"/>
    </xf>
    <xf numFmtId="2" fontId="9" fillId="9" borderId="25" xfId="0" applyNumberFormat="1" applyFont="1" applyFill="1" applyBorder="1" applyAlignment="1">
      <alignment horizontal="left"/>
    </xf>
    <xf numFmtId="2" fontId="9" fillId="9" borderId="26" xfId="0" applyNumberFormat="1" applyFont="1" applyFill="1" applyBorder="1" applyAlignment="1">
      <alignment horizontal="left"/>
    </xf>
    <xf numFmtId="2" fontId="9" fillId="9" borderId="28" xfId="0" applyNumberFormat="1" applyFont="1" applyFill="1" applyBorder="1" applyAlignment="1">
      <alignment horizontal="left"/>
    </xf>
    <xf numFmtId="0" fontId="3" fillId="0" borderId="49" xfId="0" applyFont="1" applyFill="1" applyBorder="1" applyAlignment="1">
      <alignment horizontal="left" vertical="center" wrapText="1"/>
    </xf>
    <xf numFmtId="0" fontId="3" fillId="0" borderId="50" xfId="0" applyFont="1" applyFill="1" applyBorder="1" applyAlignment="1">
      <alignment horizontal="left" vertical="center" wrapText="1"/>
    </xf>
    <xf numFmtId="0" fontId="3" fillId="0" borderId="51" xfId="0" applyFont="1" applyFill="1" applyBorder="1" applyAlignment="1">
      <alignment horizontal="left" vertical="center" wrapText="1"/>
    </xf>
    <xf numFmtId="2" fontId="9" fillId="9" borderId="49" xfId="0" applyNumberFormat="1" applyFont="1" applyFill="1" applyBorder="1" applyAlignment="1">
      <alignment horizontal="left"/>
    </xf>
    <xf numFmtId="2" fontId="9" fillId="9" borderId="50" xfId="0" applyNumberFormat="1" applyFont="1" applyFill="1" applyBorder="1" applyAlignment="1">
      <alignment horizontal="left"/>
    </xf>
    <xf numFmtId="2" fontId="9" fillId="9" borderId="51" xfId="0" applyNumberFormat="1" applyFont="1" applyFill="1" applyBorder="1" applyAlignment="1">
      <alignment horizontal="left"/>
    </xf>
    <xf numFmtId="0" fontId="9" fillId="0" borderId="49" xfId="0" applyFont="1" applyFill="1" applyBorder="1" applyAlignment="1">
      <alignment horizontal="left"/>
    </xf>
    <xf numFmtId="0" fontId="9" fillId="0" borderId="50" xfId="0" applyFont="1" applyFill="1" applyBorder="1" applyAlignment="1"/>
    <xf numFmtId="0" fontId="9" fillId="0" borderId="51" xfId="0" applyFont="1" applyFill="1" applyBorder="1" applyAlignment="1"/>
    <xf numFmtId="0" fontId="1" fillId="0" borderId="50" xfId="0" applyFont="1" applyBorder="1" applyAlignment="1">
      <alignment horizontal="left" vertical="center" wrapText="1"/>
    </xf>
    <xf numFmtId="0" fontId="1" fillId="0" borderId="51" xfId="0" applyFont="1" applyBorder="1" applyAlignment="1">
      <alignment horizontal="left" vertical="center" wrapText="1"/>
    </xf>
    <xf numFmtId="0" fontId="9" fillId="0" borderId="49" xfId="0" applyFont="1" applyFill="1" applyBorder="1" applyAlignment="1">
      <alignment horizontal="left" wrapText="1"/>
    </xf>
    <xf numFmtId="0" fontId="9" fillId="0" borderId="50" xfId="0" applyFont="1" applyFill="1" applyBorder="1" applyAlignment="1">
      <alignment horizontal="left" wrapText="1"/>
    </xf>
    <xf numFmtId="0" fontId="9" fillId="0" borderId="51" xfId="0" applyFont="1" applyFill="1" applyBorder="1" applyAlignment="1">
      <alignment horizontal="left" wrapText="1"/>
    </xf>
    <xf numFmtId="0" fontId="9" fillId="0" borderId="50" xfId="0" applyFont="1" applyFill="1" applyBorder="1" applyAlignment="1">
      <alignment wrapText="1"/>
    </xf>
    <xf numFmtId="0" fontId="9" fillId="0" borderId="51" xfId="0" applyFont="1" applyFill="1" applyBorder="1" applyAlignment="1">
      <alignment wrapText="1"/>
    </xf>
    <xf numFmtId="164" fontId="9" fillId="8" borderId="69" xfId="2" applyFont="1" applyFill="1" applyBorder="1" applyAlignment="1">
      <alignment horizontal="left"/>
    </xf>
    <xf numFmtId="164" fontId="9" fillId="8" borderId="26" xfId="2" applyFont="1" applyFill="1" applyBorder="1" applyAlignment="1">
      <alignment horizontal="left"/>
    </xf>
    <xf numFmtId="164" fontId="9" fillId="8" borderId="70" xfId="2" applyFont="1" applyFill="1" applyBorder="1" applyAlignment="1">
      <alignment horizontal="left"/>
    </xf>
    <xf numFmtId="164" fontId="9" fillId="8" borderId="71" xfId="2" applyFont="1" applyFill="1" applyBorder="1" applyAlignment="1">
      <alignment horizontal="left"/>
    </xf>
    <xf numFmtId="164" fontId="9" fillId="8" borderId="10" xfId="2" applyFont="1" applyFill="1" applyBorder="1" applyAlignment="1">
      <alignment horizontal="left"/>
    </xf>
    <xf numFmtId="164" fontId="9" fillId="8" borderId="72" xfId="2" applyFont="1" applyFill="1" applyBorder="1" applyAlignment="1">
      <alignment horizontal="left"/>
    </xf>
    <xf numFmtId="0" fontId="3" fillId="0" borderId="49" xfId="0" applyFont="1" applyFill="1" applyBorder="1" applyAlignment="1">
      <alignment horizontal="left" wrapText="1"/>
    </xf>
    <xf numFmtId="0" fontId="3" fillId="0" borderId="50" xfId="0" applyFont="1" applyFill="1" applyBorder="1" applyAlignment="1">
      <alignment horizontal="left" wrapText="1"/>
    </xf>
    <xf numFmtId="0" fontId="3" fillId="0" borderId="51" xfId="0" applyFont="1" applyFill="1" applyBorder="1" applyAlignment="1">
      <alignment horizontal="left" wrapText="1"/>
    </xf>
  </cellXfs>
  <cellStyles count="5">
    <cellStyle name="Comma" xfId="1" builtinId="3"/>
    <cellStyle name="Currency" xfId="2" builtinId="4"/>
    <cellStyle name="Normal" xfId="0" builtinId="0"/>
    <cellStyle name="Normal 2" xfId="3"/>
    <cellStyle name="Normal_ESTIMATE"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601980</xdr:colOff>
      <xdr:row>77</xdr:row>
      <xdr:rowOff>22860</xdr:rowOff>
    </xdr:from>
    <xdr:to>
      <xdr:col>7</xdr:col>
      <xdr:colOff>1013460</xdr:colOff>
      <xdr:row>83</xdr:row>
      <xdr:rowOff>22860</xdr:rowOff>
    </xdr:to>
    <xdr:pic>
      <xdr:nvPicPr>
        <xdr:cNvPr id="1025" name="Picture 1" descr="F:\springbok.gif"/>
        <xdr:cNvPicPr>
          <a:picLocks noChangeAspect="1" noChangeArrowheads="1"/>
        </xdr:cNvPicPr>
      </xdr:nvPicPr>
      <xdr:blipFill>
        <a:blip xmlns:r="http://schemas.openxmlformats.org/officeDocument/2006/relationships" r:embed="rId1" cstate="print"/>
        <a:srcRect/>
        <a:stretch>
          <a:fillRect/>
        </a:stretch>
      </xdr:blipFill>
      <xdr:spPr bwMode="auto">
        <a:xfrm>
          <a:off x="4968240" y="12611100"/>
          <a:ext cx="1211580" cy="111252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655320</xdr:colOff>
      <xdr:row>85</xdr:row>
      <xdr:rowOff>152400</xdr:rowOff>
    </xdr:from>
    <xdr:to>
      <xdr:col>8</xdr:col>
      <xdr:colOff>281940</xdr:colOff>
      <xdr:row>92</xdr:row>
      <xdr:rowOff>99060</xdr:rowOff>
    </xdr:to>
    <xdr:pic>
      <xdr:nvPicPr>
        <xdr:cNvPr id="2049" name="Picture 1" descr="F:\springbok.gif"/>
        <xdr:cNvPicPr>
          <a:picLocks noChangeAspect="1" noChangeArrowheads="1"/>
        </xdr:cNvPicPr>
      </xdr:nvPicPr>
      <xdr:blipFill>
        <a:blip xmlns:r="http://schemas.openxmlformats.org/officeDocument/2006/relationships" r:embed="rId1" cstate="print"/>
        <a:srcRect/>
        <a:stretch>
          <a:fillRect/>
        </a:stretch>
      </xdr:blipFill>
      <xdr:spPr bwMode="auto">
        <a:xfrm>
          <a:off x="6042660" y="18249900"/>
          <a:ext cx="1188720" cy="1120140"/>
        </a:xfrm>
        <a:prstGeom prst="rect">
          <a:avLst/>
        </a:prstGeom>
        <a:noFill/>
        <a:ln w="9525">
          <a:noFill/>
          <a:miter lim="800000"/>
          <a:headEnd/>
          <a:tailEnd/>
        </a:ln>
      </xdr:spPr>
    </xdr:pic>
    <xdr:clientData/>
  </xdr:twoCellAnchor>
  <xdr:twoCellAnchor editAs="oneCell">
    <xdr:from>
      <xdr:col>6</xdr:col>
      <xdr:colOff>563880</xdr:colOff>
      <xdr:row>35</xdr:row>
      <xdr:rowOff>1211580</xdr:rowOff>
    </xdr:from>
    <xdr:to>
      <xdr:col>8</xdr:col>
      <xdr:colOff>182880</xdr:colOff>
      <xdr:row>35</xdr:row>
      <xdr:rowOff>2286000</xdr:rowOff>
    </xdr:to>
    <xdr:pic>
      <xdr:nvPicPr>
        <xdr:cNvPr id="2050" name="Picture 2" descr="F:\springbok.gif"/>
        <xdr:cNvPicPr>
          <a:picLocks noChangeAspect="1" noChangeArrowheads="1"/>
        </xdr:cNvPicPr>
      </xdr:nvPicPr>
      <xdr:blipFill>
        <a:blip xmlns:r="http://schemas.openxmlformats.org/officeDocument/2006/relationships" r:embed="rId1" cstate="print"/>
        <a:srcRect/>
        <a:stretch>
          <a:fillRect/>
        </a:stretch>
      </xdr:blipFill>
      <xdr:spPr bwMode="auto">
        <a:xfrm>
          <a:off x="5951220" y="7604760"/>
          <a:ext cx="1181100" cy="107442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Mitchell/My%20Documents/VARSITY%20NOTES/Honours%20Material/Subjects/SOP/oUTCOME%208/DAN%20Outcome%208-Elemental%20estimate%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Mitchell/Desktop/Sop%20bootstrap/elemental%20measure%20-%20Ryans%20sectio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nalysis Summary"/>
      <sheetName val="Elemental Estimate"/>
      <sheetName val="Analysis Details"/>
      <sheetName val="Component Cost Breakdown"/>
      <sheetName val="Measurements"/>
      <sheetName val="Material Schedule"/>
      <sheetName val="Sheet1"/>
    </sheetNames>
    <sheetDataSet>
      <sheetData sheetId="0" refreshError="1"/>
      <sheetData sheetId="1">
        <row r="22">
          <cell r="I22">
            <v>4.0502725245509678E-2</v>
          </cell>
        </row>
        <row r="27">
          <cell r="I27" t="str">
            <v>-</v>
          </cell>
        </row>
        <row r="37">
          <cell r="I37">
            <v>0.67510253270355902</v>
          </cell>
        </row>
      </sheetData>
      <sheetData sheetId="2">
        <row r="5">
          <cell r="E5">
            <v>944.5729399999999</v>
          </cell>
        </row>
      </sheetData>
      <sheetData sheetId="3"/>
      <sheetData sheetId="4">
        <row r="794">
          <cell r="I794">
            <v>45.7</v>
          </cell>
        </row>
      </sheetData>
      <sheetData sheetId="5" refreshError="1"/>
      <sheetData sheetId="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nalysis Summary"/>
      <sheetName val="Elemental Estimate"/>
      <sheetName val="Analysis Details"/>
      <sheetName val="Component Cost Breakdown"/>
      <sheetName val="Measurements"/>
    </sheetNames>
    <sheetDataSet>
      <sheetData sheetId="0" refreshError="1"/>
      <sheetData sheetId="1"/>
      <sheetData sheetId="2" refreshError="1"/>
      <sheetData sheetId="3">
        <row r="543">
          <cell r="K543">
            <v>1800</v>
          </cell>
        </row>
      </sheetData>
      <sheetData sheetId="4">
        <row r="383">
          <cell r="I383">
            <v>42.5</v>
          </cell>
        </row>
        <row r="398">
          <cell r="I398">
            <v>52.5</v>
          </cell>
        </row>
        <row r="427">
          <cell r="I427">
            <v>40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B1:M84"/>
  <sheetViews>
    <sheetView view="pageLayout" zoomScaleNormal="100" workbookViewId="0">
      <selection activeCell="F5" sqref="F5"/>
    </sheetView>
  </sheetViews>
  <sheetFormatPr defaultRowHeight="13.2"/>
  <cols>
    <col min="1" max="1" width="1.6640625" customWidth="1"/>
    <col min="2" max="2" width="5.6640625" style="195" customWidth="1"/>
    <col min="3" max="3" width="20.6640625" style="195" customWidth="1"/>
    <col min="4" max="4" width="18.6640625" customWidth="1"/>
    <col min="5" max="5" width="1.6640625" customWidth="1"/>
    <col min="6" max="6" width="15.33203125" style="195" customWidth="1"/>
    <col min="7" max="7" width="11.6640625" style="195" customWidth="1"/>
    <col min="8" max="8" width="15.33203125" style="195" customWidth="1"/>
    <col min="9" max="9" width="1.6640625" style="195" customWidth="1"/>
    <col min="10" max="13" width="9.109375" style="195" customWidth="1"/>
  </cols>
  <sheetData>
    <row r="1" spans="2:13" s="95" customFormat="1" ht="7.5" customHeight="1">
      <c r="B1" s="193"/>
      <c r="C1" s="193"/>
      <c r="F1" s="96"/>
      <c r="G1" s="97"/>
      <c r="H1" s="96"/>
      <c r="I1" s="98"/>
      <c r="J1" s="98"/>
      <c r="K1" s="96"/>
      <c r="L1" s="96"/>
      <c r="M1" s="96"/>
    </row>
    <row r="2" spans="2:13" s="95" customFormat="1" ht="17.399999999999999">
      <c r="B2" s="844" t="s">
        <v>1100</v>
      </c>
      <c r="C2" s="844"/>
      <c r="D2" s="844"/>
      <c r="E2" s="844"/>
      <c r="F2" s="844"/>
      <c r="G2" s="844"/>
      <c r="H2" s="844"/>
      <c r="I2" s="98"/>
      <c r="J2" s="98"/>
      <c r="K2" s="96"/>
      <c r="L2" s="96"/>
      <c r="M2" s="96"/>
    </row>
    <row r="3" spans="2:13" s="95" customFormat="1" ht="17.399999999999999">
      <c r="B3" s="844" t="s">
        <v>517</v>
      </c>
      <c r="C3" s="844"/>
      <c r="D3" s="844"/>
      <c r="E3" s="844"/>
      <c r="F3" s="844"/>
      <c r="G3" s="844"/>
      <c r="H3" s="844"/>
      <c r="I3" s="98"/>
      <c r="J3" s="98"/>
      <c r="K3" s="96"/>
      <c r="L3" s="96"/>
      <c r="M3" s="96"/>
    </row>
    <row r="4" spans="2:13" s="95" customFormat="1" ht="13.8">
      <c r="B4" s="194"/>
      <c r="C4" s="194"/>
      <c r="F4" s="96"/>
      <c r="G4" s="97"/>
      <c r="H4" s="96"/>
      <c r="I4" s="98"/>
      <c r="J4" s="98"/>
      <c r="K4" s="96"/>
      <c r="L4" s="96"/>
      <c r="M4" s="96"/>
    </row>
    <row r="5" spans="2:13" s="95" customFormat="1" ht="13.8">
      <c r="B5" s="194"/>
      <c r="C5" s="194"/>
      <c r="D5" s="523"/>
      <c r="F5" s="524"/>
      <c r="G5" s="97"/>
      <c r="H5" s="96"/>
      <c r="I5" s="98"/>
      <c r="J5" s="98"/>
      <c r="K5" s="96"/>
      <c r="L5" s="96"/>
      <c r="M5" s="96"/>
    </row>
    <row r="6" spans="2:13" s="95" customFormat="1" ht="13.8">
      <c r="B6" s="194"/>
      <c r="C6" s="194"/>
      <c r="D6" s="523"/>
      <c r="F6" s="524"/>
      <c r="G6" s="97"/>
      <c r="H6" s="96"/>
      <c r="I6" s="98"/>
      <c r="J6" s="98"/>
      <c r="K6" s="96"/>
      <c r="L6" s="96"/>
      <c r="M6" s="96"/>
    </row>
    <row r="7" spans="2:13" s="95" customFormat="1" ht="13.8">
      <c r="B7" s="194"/>
      <c r="C7" s="194"/>
      <c r="D7" s="523"/>
      <c r="F7" s="524"/>
      <c r="G7" s="97"/>
      <c r="H7" s="96"/>
      <c r="I7" s="98"/>
      <c r="J7" s="98"/>
      <c r="K7" s="96"/>
      <c r="L7" s="96"/>
      <c r="M7" s="96"/>
    </row>
    <row r="8" spans="2:13" s="95" customFormat="1" ht="13.8">
      <c r="B8" s="194"/>
      <c r="C8" s="194"/>
      <c r="D8" s="523"/>
      <c r="F8" s="524"/>
      <c r="G8" s="97"/>
      <c r="H8" s="96"/>
      <c r="I8" s="98"/>
      <c r="J8" s="98"/>
      <c r="K8" s="96"/>
      <c r="L8" s="96"/>
      <c r="M8" s="96"/>
    </row>
    <row r="9" spans="2:13" s="95" customFormat="1" ht="13.8">
      <c r="B9" s="194"/>
      <c r="C9" s="194"/>
      <c r="D9" s="523"/>
      <c r="F9" s="524"/>
      <c r="G9" s="97"/>
      <c r="H9" s="96"/>
      <c r="I9" s="98"/>
      <c r="J9" s="98"/>
      <c r="K9" s="96"/>
      <c r="L9" s="96"/>
      <c r="M9" s="96"/>
    </row>
    <row r="10" spans="2:13" s="95" customFormat="1" ht="13.8">
      <c r="B10" s="194"/>
      <c r="C10" s="194"/>
      <c r="F10" s="96"/>
      <c r="G10" s="97"/>
      <c r="H10" s="96"/>
      <c r="I10" s="98"/>
      <c r="J10" s="98"/>
      <c r="K10" s="96"/>
      <c r="L10" s="96"/>
      <c r="M10" s="96"/>
    </row>
    <row r="11" spans="2:13" s="95" customFormat="1" ht="15" customHeight="1">
      <c r="B11" s="194"/>
      <c r="C11" s="194"/>
      <c r="F11" s="96"/>
      <c r="G11" s="97"/>
      <c r="H11" s="96"/>
      <c r="I11" s="98"/>
      <c r="J11" s="98"/>
    </row>
    <row r="12" spans="2:13" s="265" customFormat="1" ht="13.8">
      <c r="B12" s="266" t="s">
        <v>521</v>
      </c>
      <c r="C12" s="266"/>
      <c r="F12" s="266"/>
      <c r="G12" s="266"/>
      <c r="H12" s="266"/>
    </row>
    <row r="13" spans="2:13" s="267" customFormat="1">
      <c r="B13" s="268"/>
      <c r="C13" s="268"/>
      <c r="F13" s="268"/>
      <c r="G13" s="268"/>
      <c r="H13" s="268"/>
    </row>
    <row r="14" spans="2:13" s="267" customFormat="1">
      <c r="B14" s="268" t="s">
        <v>689</v>
      </c>
      <c r="C14" s="268"/>
      <c r="F14" s="268"/>
      <c r="G14" s="268"/>
      <c r="H14" s="268"/>
    </row>
    <row r="15" spans="2:13" s="267" customFormat="1" ht="12" customHeight="1">
      <c r="B15" s="268"/>
      <c r="C15" s="268"/>
      <c r="F15" s="268"/>
      <c r="G15" s="268"/>
      <c r="H15" s="268"/>
    </row>
    <row r="16" spans="2:13" s="269" customFormat="1" ht="40.5" customHeight="1">
      <c r="B16" s="270"/>
      <c r="C16" s="270"/>
      <c r="F16" s="271" t="s">
        <v>1104</v>
      </c>
      <c r="G16" s="271" t="s">
        <v>1105</v>
      </c>
      <c r="H16" s="271" t="s">
        <v>690</v>
      </c>
    </row>
    <row r="17" spans="2:8" s="267" customFormat="1">
      <c r="F17" s="272"/>
      <c r="G17" s="272"/>
      <c r="H17" s="273"/>
    </row>
    <row r="18" spans="2:8" s="267" customFormat="1">
      <c r="B18" s="267" t="s">
        <v>691</v>
      </c>
      <c r="F18" s="274">
        <f ca="1">'Elemental Estimate'!D9</f>
        <v>3770576.8566549998</v>
      </c>
      <c r="G18" s="274">
        <f ca="1">'Elemental Estimate'!H9</f>
        <v>3991.8323900481419</v>
      </c>
      <c r="H18" s="275">
        <f ca="1">'Elemental Estimate'!I9</f>
        <v>0.77603530576493418</v>
      </c>
    </row>
    <row r="19" spans="2:8" s="267" customFormat="1">
      <c r="B19" s="267" t="s">
        <v>692</v>
      </c>
      <c r="F19" s="274">
        <f ca="1">'Elemental Estimate'!D28</f>
        <v>73884.100000000006</v>
      </c>
      <c r="G19" s="274">
        <f ca="1">'Elemental Estimate'!H28</f>
        <v>78.219581433277156</v>
      </c>
      <c r="H19" s="275">
        <f ca="1">'Elemental Estimate'!I28</f>
        <v>1.5206339060154362E-2</v>
      </c>
    </row>
    <row r="20" spans="2:8" s="267" customFormat="1">
      <c r="B20" s="267" t="s">
        <v>693</v>
      </c>
      <c r="F20" s="274">
        <f ca="1">'Elemental Estimate'!D47</f>
        <v>474445.47797499999</v>
      </c>
      <c r="G20" s="274">
        <f ca="1">'Elemental Estimate'!H47</f>
        <v>502.28569746556582</v>
      </c>
      <c r="H20" s="275">
        <f ca="1">'Elemental Estimate'!I47</f>
        <v>9.764724485572468E-2</v>
      </c>
    </row>
    <row r="21" spans="2:8" s="267" customFormat="1">
      <c r="B21" s="267" t="s">
        <v>694</v>
      </c>
      <c r="F21" s="274">
        <f ca="1">'Elemental Estimate'!D65</f>
        <v>323917.98</v>
      </c>
      <c r="G21" s="274">
        <f ca="1">'Elemental Estimate'!H65</f>
        <v>342.93</v>
      </c>
      <c r="H21" s="275">
        <f ca="1">'Elemental Estimate'!I65</f>
        <v>6.6666666191512083E-2</v>
      </c>
    </row>
    <row r="22" spans="2:8" s="267" customFormat="1">
      <c r="B22" s="267" t="s">
        <v>27</v>
      </c>
      <c r="F22" s="274">
        <v>0</v>
      </c>
      <c r="G22" s="274">
        <v>0</v>
      </c>
      <c r="H22" s="275">
        <v>0</v>
      </c>
    </row>
    <row r="23" spans="2:8" s="267" customFormat="1">
      <c r="B23" s="267" t="s">
        <v>695</v>
      </c>
      <c r="F23" s="274">
        <f ca="1">'Elemental Estimate'!D69</f>
        <v>215945.32</v>
      </c>
      <c r="G23" s="274">
        <f ca="1">'Elemental Estimate'!H69</f>
        <v>228.62</v>
      </c>
      <c r="H23" s="275">
        <f ca="1">'Elemental Estimate'!I69</f>
        <v>4.4444444127674732E-2</v>
      </c>
    </row>
    <row r="24" spans="2:8" s="267" customFormat="1" ht="9" customHeight="1">
      <c r="F24" s="276"/>
      <c r="G24" s="276"/>
      <c r="H24" s="277"/>
    </row>
    <row r="25" spans="2:8" s="267" customFormat="1" ht="27" customHeight="1">
      <c r="B25" s="843" t="s">
        <v>1106</v>
      </c>
      <c r="C25" s="843"/>
      <c r="D25" s="843"/>
      <c r="F25" s="785">
        <f>SUM(F17:F23)</f>
        <v>4858769.7346299998</v>
      </c>
      <c r="G25" s="785">
        <f>SUM(G17:G23)</f>
        <v>5143.8876689469853</v>
      </c>
      <c r="H25" s="786">
        <f>SUM(H17:H23)</f>
        <v>1</v>
      </c>
    </row>
    <row r="26" spans="2:8" s="267" customFormat="1">
      <c r="F26" s="274"/>
      <c r="G26" s="274"/>
      <c r="H26" s="278"/>
    </row>
    <row r="27" spans="2:8" s="267" customFormat="1">
      <c r="B27" s="267" t="s">
        <v>696</v>
      </c>
      <c r="F27" s="274">
        <f ca="1">'Elemental Estimate'!D75</f>
        <v>108109.94323715847</v>
      </c>
      <c r="G27" s="274">
        <f ca="1">'Elemental Estimate'!G75</f>
        <v>114.45</v>
      </c>
      <c r="H27" s="275">
        <f ca="1">'Elemental Estimate'!I75</f>
        <v>2.2250476795931378E-2</v>
      </c>
    </row>
    <row r="28" spans="2:8" s="267" customFormat="1">
      <c r="B28" s="267" t="s">
        <v>697</v>
      </c>
      <c r="F28" s="274">
        <f ca="1">'Elemental Estimate'!D76</f>
        <v>45030.373946058266</v>
      </c>
      <c r="G28" s="274">
        <f ca="1">'Elemental Estimate'!G76</f>
        <v>47.67</v>
      </c>
      <c r="H28" s="275">
        <f ca="1">'Elemental Estimate'!I76</f>
        <v>9.2678551167206889E-3</v>
      </c>
    </row>
    <row r="29" spans="2:8" s="267" customFormat="1">
      <c r="B29" s="268" t="s">
        <v>516</v>
      </c>
      <c r="F29" s="279">
        <f ca="1">SUM(F25:F28)</f>
        <v>5011910.0518132169</v>
      </c>
      <c r="G29" s="274"/>
      <c r="H29" s="275"/>
    </row>
    <row r="30" spans="2:8" s="267" customFormat="1" ht="15.75" customHeight="1" thickBot="1">
      <c r="B30" s="843" t="s">
        <v>1107</v>
      </c>
      <c r="C30" s="843"/>
      <c r="D30" s="843"/>
      <c r="F30" s="272">
        <f ca="1">'Elemental Estimate'!$D$78</f>
        <v>701667.40725385048</v>
      </c>
      <c r="G30" s="272">
        <f ca="1">'Elemental Estimate'!$G$78</f>
        <v>742.84</v>
      </c>
      <c r="H30" s="787">
        <f ca="1">'Elemental Estimate'!$I$78</f>
        <v>0.14441256646777131</v>
      </c>
    </row>
    <row r="31" spans="2:8" s="267" customFormat="1" ht="7.5" customHeight="1">
      <c r="F31" s="788"/>
      <c r="G31" s="789"/>
      <c r="H31" s="790"/>
    </row>
    <row r="32" spans="2:8" s="267" customFormat="1">
      <c r="B32" s="268" t="s">
        <v>698</v>
      </c>
      <c r="C32" s="268"/>
      <c r="F32" s="791"/>
      <c r="G32" s="279"/>
      <c r="H32" s="792"/>
    </row>
    <row r="33" spans="2:12" s="267" customFormat="1">
      <c r="B33" s="268" t="s">
        <v>699</v>
      </c>
      <c r="C33" s="268"/>
      <c r="F33" s="791">
        <f ca="1">SUM(F29:F30)</f>
        <v>5713577.4590670671</v>
      </c>
      <c r="G33" s="279">
        <f ca="1">'Elemental Estimate'!H80</f>
        <v>6048.85</v>
      </c>
      <c r="H33" s="792">
        <f ca="1">F33/F25</f>
        <v>1.1759308983804233</v>
      </c>
    </row>
    <row r="34" spans="2:12" s="267" customFormat="1">
      <c r="B34" s="268"/>
      <c r="C34" s="268"/>
      <c r="F34" s="793"/>
      <c r="G34" s="274"/>
      <c r="H34" s="794"/>
      <c r="L34" s="815"/>
    </row>
    <row r="35" spans="2:12" s="267" customFormat="1" ht="7.5" customHeight="1" thickBot="1">
      <c r="B35" s="268"/>
      <c r="C35" s="268"/>
      <c r="F35" s="795"/>
      <c r="G35" s="796"/>
      <c r="H35" s="797"/>
    </row>
    <row r="36" spans="2:12" s="267" customFormat="1">
      <c r="F36" s="280"/>
      <c r="G36" s="280"/>
    </row>
    <row r="37" spans="2:12" s="267" customFormat="1"/>
    <row r="38" spans="2:12" s="267" customFormat="1">
      <c r="B38" s="268" t="s">
        <v>700</v>
      </c>
      <c r="C38" s="268"/>
      <c r="F38" s="538">
        <f ca="1">'Analysis Details'!E5</f>
        <v>944.5729399999999</v>
      </c>
      <c r="G38" s="100" t="s">
        <v>1054</v>
      </c>
    </row>
    <row r="39" spans="2:12" s="267" customFormat="1" ht="12" customHeight="1">
      <c r="B39" s="268"/>
      <c r="C39" s="268"/>
    </row>
    <row r="40" spans="2:12" s="267" customFormat="1">
      <c r="B40" s="268" t="s">
        <v>701</v>
      </c>
      <c r="C40" s="268"/>
    </row>
    <row r="41" spans="2:12" s="267" customFormat="1" ht="4.5" customHeight="1">
      <c r="B41" s="268"/>
      <c r="C41" s="268"/>
    </row>
    <row r="42" spans="2:12" s="267" customFormat="1">
      <c r="B42" s="281" t="s">
        <v>703</v>
      </c>
      <c r="C42" s="281"/>
      <c r="F42" s="284">
        <v>40815</v>
      </c>
      <c r="G42" s="283"/>
    </row>
    <row r="43" spans="2:12" s="267" customFormat="1" ht="6" customHeight="1">
      <c r="B43" s="281"/>
      <c r="C43" s="281"/>
      <c r="F43" s="284"/>
    </row>
    <row r="44" spans="2:12" s="267" customFormat="1">
      <c r="B44" s="281" t="s">
        <v>704</v>
      </c>
      <c r="C44" s="281"/>
      <c r="F44" s="282">
        <v>40891</v>
      </c>
      <c r="G44" s="283"/>
    </row>
    <row r="45" spans="2:12" s="267" customFormat="1" ht="6" customHeight="1">
      <c r="B45" s="281"/>
      <c r="C45" s="281"/>
      <c r="F45" s="284"/>
    </row>
    <row r="46" spans="2:12" s="267" customFormat="1">
      <c r="B46" s="281" t="s">
        <v>713</v>
      </c>
      <c r="C46" s="281"/>
      <c r="F46" s="282">
        <v>41029</v>
      </c>
    </row>
    <row r="47" spans="2:12" s="267" customFormat="1" ht="12" customHeight="1">
      <c r="B47" s="281"/>
      <c r="C47" s="281"/>
      <c r="F47" s="282"/>
    </row>
    <row r="48" spans="2:12" s="267" customFormat="1" ht="12" customHeight="1">
      <c r="B48" s="281"/>
      <c r="C48" s="281"/>
      <c r="F48" s="282"/>
    </row>
    <row r="49" spans="2:8" s="267" customFormat="1">
      <c r="B49" s="268" t="s">
        <v>686</v>
      </c>
      <c r="C49" s="268"/>
      <c r="F49" s="284"/>
    </row>
    <row r="50" spans="2:8" s="267" customFormat="1" ht="4.5" customHeight="1">
      <c r="B50" s="268"/>
      <c r="C50" s="268"/>
      <c r="F50" s="282"/>
    </row>
    <row r="51" spans="2:8" s="267" customFormat="1">
      <c r="B51" s="267" t="s">
        <v>714</v>
      </c>
      <c r="F51" s="281" t="s">
        <v>493</v>
      </c>
    </row>
    <row r="52" spans="2:8" s="267" customFormat="1" ht="3" customHeight="1">
      <c r="F52" s="281"/>
    </row>
    <row r="53" spans="2:8" s="267" customFormat="1">
      <c r="F53" s="281" t="s">
        <v>494</v>
      </c>
    </row>
    <row r="54" spans="2:8" s="267" customFormat="1" ht="4.5" customHeight="1">
      <c r="F54" s="281"/>
    </row>
    <row r="55" spans="2:8" s="267" customFormat="1">
      <c r="B55" s="267" t="s">
        <v>715</v>
      </c>
      <c r="F55" s="281" t="s">
        <v>492</v>
      </c>
    </row>
    <row r="56" spans="2:8" s="267" customFormat="1">
      <c r="F56" s="281" t="s">
        <v>491</v>
      </c>
      <c r="H56" s="798">
        <v>421.9</v>
      </c>
    </row>
    <row r="57" spans="2:8" s="267" customFormat="1">
      <c r="F57" s="281"/>
    </row>
    <row r="58" spans="2:8" s="283" customFormat="1" ht="12.75" customHeight="1">
      <c r="B58" s="268" t="s">
        <v>717</v>
      </c>
      <c r="C58" s="268"/>
      <c r="F58" s="267" t="s">
        <v>514</v>
      </c>
    </row>
    <row r="59" spans="2:8" s="283" customFormat="1" ht="15" customHeight="1">
      <c r="B59" s="285"/>
      <c r="C59" s="285"/>
    </row>
    <row r="60" spans="2:8" s="267" customFormat="1">
      <c r="B60" s="268" t="s">
        <v>718</v>
      </c>
      <c r="C60" s="268"/>
      <c r="F60" s="267" t="s">
        <v>719</v>
      </c>
    </row>
    <row r="61" spans="2:8" s="267" customFormat="1" ht="15" customHeight="1"/>
    <row r="62" spans="2:8" s="267" customFormat="1">
      <c r="B62" s="268" t="s">
        <v>720</v>
      </c>
      <c r="C62" s="268"/>
      <c r="F62" s="267" t="s">
        <v>721</v>
      </c>
    </row>
    <row r="63" spans="2:8" s="267" customFormat="1">
      <c r="B63" s="268"/>
      <c r="C63" s="268"/>
      <c r="F63" s="267" t="s">
        <v>722</v>
      </c>
    </row>
    <row r="64" spans="2:8" s="267" customFormat="1">
      <c r="B64" s="268"/>
      <c r="C64" s="268"/>
      <c r="F64" s="267" t="s">
        <v>522</v>
      </c>
    </row>
    <row r="65" spans="2:6" s="267" customFormat="1" ht="4.5" customHeight="1">
      <c r="B65" s="268"/>
      <c r="C65" s="268"/>
    </row>
    <row r="66" spans="2:6" s="267" customFormat="1">
      <c r="F66" s="286" t="s">
        <v>723</v>
      </c>
    </row>
    <row r="67" spans="2:6" s="267" customFormat="1">
      <c r="F67" s="286" t="s">
        <v>724</v>
      </c>
    </row>
    <row r="68" spans="2:6" s="267" customFormat="1">
      <c r="F68" s="286" t="s">
        <v>523</v>
      </c>
    </row>
    <row r="69" spans="2:6" s="267" customFormat="1">
      <c r="F69" s="286" t="s">
        <v>725</v>
      </c>
    </row>
    <row r="70" spans="2:6" s="267" customFormat="1">
      <c r="F70" s="286" t="s">
        <v>726</v>
      </c>
    </row>
    <row r="71" spans="2:6" s="267" customFormat="1">
      <c r="F71" s="286" t="s">
        <v>727</v>
      </c>
    </row>
    <row r="72" spans="2:6" s="267" customFormat="1">
      <c r="F72" s="286" t="s">
        <v>728</v>
      </c>
    </row>
    <row r="73" spans="2:6" s="267" customFormat="1">
      <c r="F73" s="286" t="s">
        <v>176</v>
      </c>
    </row>
    <row r="74" spans="2:6" s="267" customFormat="1">
      <c r="F74" s="286" t="s">
        <v>728</v>
      </c>
    </row>
    <row r="75" spans="2:6" ht="13.8">
      <c r="B75" s="6"/>
      <c r="C75" s="6"/>
    </row>
    <row r="76" spans="2:6" ht="13.8">
      <c r="B76" s="6"/>
      <c r="C76" s="6"/>
    </row>
    <row r="79" spans="2:6" ht="21.6">
      <c r="F79" s="842" t="s">
        <v>515</v>
      </c>
    </row>
    <row r="84" spans="8:8">
      <c r="H84" s="290" t="s">
        <v>729</v>
      </c>
    </row>
  </sheetData>
  <mergeCells count="4">
    <mergeCell ref="B25:D25"/>
    <mergeCell ref="B30:D30"/>
    <mergeCell ref="B2:H2"/>
    <mergeCell ref="B3:H3"/>
  </mergeCells>
  <phoneticPr fontId="2" type="noConversion"/>
  <pageMargins left="0.74" right="0.37" top="0.75" bottom="0.48" header="0.48" footer="0.32"/>
  <pageSetup paperSize="9" orientation="portrait" r:id="rId1"/>
  <headerFooter alignWithMargins="0">
    <oddHeader xml:space="preserve">&amp;L
</oddHeader>
  </headerFooter>
  <drawing r:id="rId2"/>
</worksheet>
</file>

<file path=xl/worksheets/sheet2.xml><?xml version="1.0" encoding="utf-8"?>
<worksheet xmlns="http://schemas.openxmlformats.org/spreadsheetml/2006/main" xmlns:r="http://schemas.openxmlformats.org/officeDocument/2006/relationships">
  <dimension ref="B1:R86"/>
  <sheetViews>
    <sheetView view="pageBreakPreview" zoomScale="80" zoomScaleNormal="100" zoomScaleSheetLayoutView="80" workbookViewId="0">
      <selection activeCell="D4" sqref="D4"/>
    </sheetView>
  </sheetViews>
  <sheetFormatPr defaultRowHeight="13.2"/>
  <cols>
    <col min="1" max="1" width="2.6640625" customWidth="1"/>
    <col min="2" max="2" width="7.5546875" style="193" customWidth="1"/>
    <col min="3" max="3" width="34.33203125" style="195" customWidth="1"/>
    <col min="4" max="4" width="15.6640625" style="196" customWidth="1"/>
    <col min="5" max="5" width="11.88671875" style="196" customWidth="1"/>
    <col min="6" max="6" width="6.44140625" style="196" customWidth="1"/>
    <col min="7" max="7" width="12.109375" style="196" customWidth="1"/>
    <col min="8" max="8" width="10.6640625" style="196" bestFit="1" customWidth="1"/>
    <col min="9" max="9" width="9.109375" style="195" customWidth="1"/>
    <col min="10" max="10" width="1.6640625" style="195" customWidth="1"/>
    <col min="11" max="11" width="9.109375" style="195" customWidth="1"/>
    <col min="12" max="12" width="10.44140625" style="195" bestFit="1" customWidth="1"/>
    <col min="13" max="18" width="9.109375" style="195" customWidth="1"/>
  </cols>
  <sheetData>
    <row r="1" spans="2:18" s="95" customFormat="1" ht="6" customHeight="1">
      <c r="B1" s="193"/>
      <c r="C1" s="96"/>
      <c r="D1" s="97"/>
      <c r="E1" s="96"/>
      <c r="F1" s="98"/>
      <c r="G1" s="98"/>
      <c r="H1" s="96"/>
      <c r="I1" s="96"/>
      <c r="J1" s="96"/>
    </row>
    <row r="2" spans="2:18" s="95" customFormat="1" ht="13.8">
      <c r="B2" s="194" t="s">
        <v>1100</v>
      </c>
      <c r="C2" s="194"/>
      <c r="E2" s="96"/>
      <c r="F2" s="98"/>
      <c r="G2" s="98"/>
      <c r="H2" s="96"/>
      <c r="I2" s="96"/>
      <c r="J2" s="96"/>
    </row>
    <row r="3" spans="2:18" s="95" customFormat="1" ht="13.8">
      <c r="B3" s="194" t="s">
        <v>517</v>
      </c>
      <c r="C3" s="194"/>
      <c r="E3" s="96"/>
      <c r="F3" s="98"/>
      <c r="G3" s="98"/>
      <c r="H3" s="96"/>
      <c r="I3" s="96"/>
      <c r="J3" s="96"/>
    </row>
    <row r="4" spans="2:18" s="95" customFormat="1" ht="15" customHeight="1">
      <c r="B4" s="194"/>
      <c r="C4" s="96"/>
      <c r="D4" s="97"/>
      <c r="E4" s="96"/>
      <c r="F4" s="98"/>
      <c r="G4" s="98"/>
      <c r="H4" s="96"/>
      <c r="I4" s="96"/>
      <c r="J4" s="96"/>
    </row>
    <row r="5" spans="2:18" ht="13.8">
      <c r="B5" s="289" t="s">
        <v>519</v>
      </c>
    </row>
    <row r="6" spans="2:18" ht="9.75" customHeight="1" thickBot="1"/>
    <row r="7" spans="2:18" ht="36" customHeight="1" thickBot="1">
      <c r="B7" s="197" t="s">
        <v>624</v>
      </c>
      <c r="C7" s="198" t="s">
        <v>625</v>
      </c>
      <c r="D7" s="199" t="s">
        <v>1108</v>
      </c>
      <c r="E7" s="199" t="s">
        <v>626</v>
      </c>
      <c r="F7" s="199" t="s">
        <v>627</v>
      </c>
      <c r="G7" s="199" t="s">
        <v>1109</v>
      </c>
      <c r="H7" s="199" t="s">
        <v>1110</v>
      </c>
      <c r="I7" s="200" t="s">
        <v>628</v>
      </c>
    </row>
    <row r="8" spans="2:18" ht="12.75" customHeight="1" thickBot="1">
      <c r="B8" s="201"/>
      <c r="C8" s="202"/>
      <c r="D8" s="203"/>
      <c r="E8" s="203"/>
      <c r="F8" s="203"/>
      <c r="G8" s="203"/>
      <c r="H8" s="203"/>
      <c r="I8" s="204"/>
    </row>
    <row r="9" spans="2:18" s="205" customFormat="1" ht="15" customHeight="1" thickBot="1">
      <c r="B9" s="206">
        <v>1</v>
      </c>
      <c r="C9" s="207" t="s">
        <v>1052</v>
      </c>
      <c r="D9" s="208">
        <f>SUM(D11:D26)</f>
        <v>3770576.8566549998</v>
      </c>
      <c r="E9" s="209">
        <f ca="1">Measurements!$I$7</f>
        <v>944.5729399999999</v>
      </c>
      <c r="F9" s="210" t="s">
        <v>629</v>
      </c>
      <c r="G9" s="208">
        <f>D9/E9</f>
        <v>3991.8323900481419</v>
      </c>
      <c r="H9" s="208">
        <f>D9/E9</f>
        <v>3991.8323900481419</v>
      </c>
      <c r="I9" s="211">
        <f>D9/D71</f>
        <v>0.77603530576493418</v>
      </c>
      <c r="J9" s="212"/>
      <c r="K9" s="212"/>
      <c r="L9" s="212"/>
      <c r="M9" s="212"/>
      <c r="N9" s="212"/>
      <c r="O9" s="212"/>
      <c r="P9" s="212"/>
      <c r="Q9" s="212"/>
      <c r="R9" s="212"/>
    </row>
    <row r="10" spans="2:18" ht="6" customHeight="1">
      <c r="B10" s="213"/>
      <c r="C10" s="214"/>
      <c r="D10" s="215"/>
      <c r="E10" s="215"/>
      <c r="F10" s="216"/>
      <c r="G10" s="215"/>
      <c r="H10" s="215"/>
      <c r="I10" s="217"/>
    </row>
    <row r="11" spans="2:18" ht="15" customHeight="1">
      <c r="B11" s="213">
        <v>100</v>
      </c>
      <c r="C11" s="214" t="s">
        <v>630</v>
      </c>
      <c r="D11" s="215">
        <f ca="1">'Analysis Details'!H10</f>
        <v>112555.69468500001</v>
      </c>
      <c r="E11" s="215">
        <f ca="1">'Analysis Details'!F10</f>
        <v>944.5729399999999</v>
      </c>
      <c r="F11" s="216" t="s">
        <v>631</v>
      </c>
      <c r="G11" s="215">
        <f ca="1">'Analysis Details'!G10</f>
        <v>119.16040563791719</v>
      </c>
      <c r="H11" s="220">
        <f>D11/E9</f>
        <v>119.16040563791719</v>
      </c>
      <c r="I11" s="801">
        <f>D11/D71</f>
        <v>2.3165472091171497E-2</v>
      </c>
    </row>
    <row r="12" spans="2:18" ht="15" customHeight="1">
      <c r="B12" s="213">
        <v>101</v>
      </c>
      <c r="C12" s="214" t="s">
        <v>632</v>
      </c>
      <c r="D12" s="215">
        <f ca="1">'Analysis Details'!H35</f>
        <v>826879.07</v>
      </c>
      <c r="E12" s="215">
        <f ca="1">'Analysis Details'!F35</f>
        <v>944.5729399999999</v>
      </c>
      <c r="F12" s="216" t="s">
        <v>631</v>
      </c>
      <c r="G12" s="215">
        <f ca="1">'Analysis Details'!G35</f>
        <v>875.39991353129392</v>
      </c>
      <c r="H12" s="220">
        <f>D12/E9</f>
        <v>875.39991353129392</v>
      </c>
      <c r="I12" s="801">
        <f>D12/D71</f>
        <v>0.17018280658714272</v>
      </c>
    </row>
    <row r="13" spans="2:18" ht="15" customHeight="1">
      <c r="B13" s="213">
        <v>102</v>
      </c>
      <c r="C13" s="214" t="s">
        <v>633</v>
      </c>
      <c r="D13" s="219">
        <f ca="1">'Analysis Details'!H47</f>
        <v>1100556.4634999998</v>
      </c>
      <c r="E13" s="220">
        <f ca="1">Measurements!I96</f>
        <v>668</v>
      </c>
      <c r="F13" s="221" t="s">
        <v>973</v>
      </c>
      <c r="G13" s="219">
        <f ca="1">'Analysis Details'!G47</f>
        <v>1647.5396160179639</v>
      </c>
      <c r="H13" s="220">
        <f>D13/E9</f>
        <v>1165.136557373748</v>
      </c>
      <c r="I13" s="801">
        <f>D13/D71</f>
        <v>0.22650928601451994</v>
      </c>
    </row>
    <row r="14" spans="2:18" ht="15" customHeight="1">
      <c r="B14" s="213">
        <v>103</v>
      </c>
      <c r="C14" s="214" t="s">
        <v>634</v>
      </c>
      <c r="D14" s="219">
        <f ca="1">'Analysis Details'!H60</f>
        <v>44425.784</v>
      </c>
      <c r="E14" s="219">
        <f ca="1">'Analysis Details'!F60</f>
        <v>668.63</v>
      </c>
      <c r="F14" s="221" t="s">
        <v>973</v>
      </c>
      <c r="G14" s="219">
        <f ca="1">'Analysis Details'!G60</f>
        <v>66.443001360991886</v>
      </c>
      <c r="H14" s="220">
        <f>D14/E9</f>
        <v>47.032666423833824</v>
      </c>
      <c r="I14" s="801">
        <f>D14/D71</f>
        <v>9.1434223942252878E-3</v>
      </c>
    </row>
    <row r="15" spans="2:18" ht="15" customHeight="1">
      <c r="B15" s="213">
        <v>104</v>
      </c>
      <c r="C15" s="214" t="s">
        <v>635</v>
      </c>
      <c r="D15" s="215">
        <f ca="1">'Analysis Details'!H65</f>
        <v>223427.25226000001</v>
      </c>
      <c r="E15" s="215">
        <f ca="1">'Analysis Details'!F65</f>
        <v>646.32040000000006</v>
      </c>
      <c r="F15" s="216" t="s">
        <v>631</v>
      </c>
      <c r="G15" s="215">
        <f ca="1">'Analysis Details'!G65</f>
        <v>345.69</v>
      </c>
      <c r="H15" s="220">
        <f>D15/E9</f>
        <v>236.53784985625359</v>
      </c>
      <c r="I15" s="801">
        <f>D15/D9</f>
        <v>5.9255456327764536E-2</v>
      </c>
    </row>
    <row r="16" spans="2:18" ht="15" customHeight="1">
      <c r="B16" s="213">
        <v>105</v>
      </c>
      <c r="C16" s="214" t="s">
        <v>636</v>
      </c>
      <c r="D16" s="215">
        <f ca="1">'Analysis Details'!H92</f>
        <v>580692.68989000004</v>
      </c>
      <c r="E16" s="814">
        <f ca="1">'Analysis Details'!F92</f>
        <v>777.72</v>
      </c>
      <c r="F16" s="216" t="s">
        <v>631</v>
      </c>
      <c r="G16" s="215">
        <f ca="1">'Analysis Details'!G92</f>
        <v>746.66</v>
      </c>
      <c r="H16" s="220">
        <f>D16/E9</f>
        <v>614.76744177109299</v>
      </c>
      <c r="I16" s="801">
        <f>D16/D71</f>
        <v>0.11951434655386491</v>
      </c>
    </row>
    <row r="17" spans="2:10" ht="15" customHeight="1">
      <c r="B17" s="213">
        <v>106</v>
      </c>
      <c r="C17" s="214" t="s">
        <v>637</v>
      </c>
      <c r="D17" s="215">
        <f ca="1">'Analysis Details'!H117</f>
        <v>40120.5</v>
      </c>
      <c r="E17" s="215">
        <f ca="1">'Analysis Details'!F117</f>
        <v>170.08500000000004</v>
      </c>
      <c r="F17" s="216" t="s">
        <v>631</v>
      </c>
      <c r="G17" s="215">
        <f ca="1">'Analysis Details'!G117</f>
        <v>235.88499867713196</v>
      </c>
      <c r="H17" s="220">
        <f>D17/E9</f>
        <v>42.47475054705675</v>
      </c>
      <c r="I17" s="801">
        <f>D17/D71</f>
        <v>8.2573371843593282E-3</v>
      </c>
    </row>
    <row r="18" spans="2:10" ht="15" customHeight="1">
      <c r="B18" s="213">
        <v>107</v>
      </c>
      <c r="C18" s="214" t="s">
        <v>1034</v>
      </c>
      <c r="D18" s="219">
        <f ca="1">'Analysis Details'!H129</f>
        <v>39777.599999999999</v>
      </c>
      <c r="E18" s="219">
        <f ca="1">'Analysis Details'!F129</f>
        <v>43.983000000000004</v>
      </c>
      <c r="F18" s="216" t="s">
        <v>631</v>
      </c>
      <c r="G18" s="219">
        <f ca="1">'Analysis Details'!G129</f>
        <v>904.39</v>
      </c>
      <c r="H18" s="220">
        <f>D18/E9</f>
        <v>42.111729349350199</v>
      </c>
      <c r="I18" s="801">
        <f>D18/D71</f>
        <v>8.1867637637759137E-3</v>
      </c>
    </row>
    <row r="19" spans="2:10" ht="15" customHeight="1">
      <c r="B19" s="213">
        <v>108</v>
      </c>
      <c r="C19" s="214" t="s">
        <v>638</v>
      </c>
      <c r="D19" s="215">
        <f ca="1">'Analysis Details'!H138</f>
        <v>53035.244999999995</v>
      </c>
      <c r="E19" s="215">
        <f ca="1">'Analysis Details'!F138</f>
        <v>944.57</v>
      </c>
      <c r="F19" s="216" t="s">
        <v>631</v>
      </c>
      <c r="G19" s="215">
        <f ca="1">'Analysis Details'!G138</f>
        <v>56.15</v>
      </c>
      <c r="H19" s="220">
        <f>D19/E9</f>
        <v>56.147326219190653</v>
      </c>
      <c r="I19" s="801">
        <f>D19/D71</f>
        <v>1.091536497850493E-2</v>
      </c>
    </row>
    <row r="20" spans="2:10" ht="15" customHeight="1">
      <c r="B20" s="213">
        <v>109</v>
      </c>
      <c r="C20" s="214" t="s">
        <v>639</v>
      </c>
      <c r="D20" s="215">
        <f ca="1">'Analysis Details'!H156</f>
        <v>57321.73732</v>
      </c>
      <c r="E20" s="215">
        <f ca="1">'Analysis Details'!F156</f>
        <v>494.98260000000005</v>
      </c>
      <c r="F20" s="216" t="s">
        <v>631</v>
      </c>
      <c r="G20" s="215">
        <f ca="1">'Analysis Details'!G156</f>
        <v>115.81</v>
      </c>
      <c r="H20" s="220">
        <f>D20/E9</f>
        <v>60.685347729737003</v>
      </c>
      <c r="I20" s="801">
        <f>D20/D71</f>
        <v>1.1797582608504725E-2</v>
      </c>
    </row>
    <row r="21" spans="2:10" ht="15" customHeight="1">
      <c r="B21" s="213">
        <v>110</v>
      </c>
      <c r="C21" s="214" t="s">
        <v>640</v>
      </c>
      <c r="D21" s="215">
        <f ca="1">'Analysis Details'!H169</f>
        <v>30675.52</v>
      </c>
      <c r="E21" s="215">
        <f ca="1">'Analysis Details'!F169</f>
        <v>376.84000000000003</v>
      </c>
      <c r="F21" s="216" t="s">
        <v>631</v>
      </c>
      <c r="G21" s="215">
        <f ca="1">'Analysis Details'!G169</f>
        <v>81.400000000000006</v>
      </c>
      <c r="H21" s="220">
        <f>D21/E9</f>
        <v>32.475543921467839</v>
      </c>
      <c r="I21" s="801">
        <f>D21/D71</f>
        <v>6.3134335799792688E-3</v>
      </c>
    </row>
    <row r="22" spans="2:10" ht="15" customHeight="1">
      <c r="B22" s="213">
        <v>111</v>
      </c>
      <c r="C22" s="214" t="s">
        <v>641</v>
      </c>
      <c r="D22" s="215">
        <f ca="1">'Analysis Details'!H183</f>
        <v>15577.5</v>
      </c>
      <c r="E22" s="215">
        <f ca="1">'Analysis Details'!F183</f>
        <v>69.680000000000007</v>
      </c>
      <c r="F22" s="216" t="s">
        <v>631</v>
      </c>
      <c r="G22" s="215">
        <f ca="1">'Analysis Details'!G183</f>
        <v>223.56</v>
      </c>
      <c r="H22" s="220">
        <f>D22/E9</f>
        <v>16.49157978207591</v>
      </c>
      <c r="I22" s="801">
        <f>D22/D71</f>
        <v>3.2060584985071829E-3</v>
      </c>
    </row>
    <row r="23" spans="2:10" ht="15" customHeight="1">
      <c r="B23" s="213">
        <v>112</v>
      </c>
      <c r="C23" s="214" t="s">
        <v>642</v>
      </c>
      <c r="D23" s="215">
        <f ca="1">'Analysis Details'!H196</f>
        <v>520520</v>
      </c>
      <c r="E23" s="215">
        <f ca="1">'Analysis Details'!F196</f>
        <v>845</v>
      </c>
      <c r="F23" s="216" t="s">
        <v>973</v>
      </c>
      <c r="G23" s="215">
        <f ca="1">'Analysis Details'!G196</f>
        <v>616</v>
      </c>
      <c r="H23" s="220">
        <f>D23/E9</f>
        <v>551.06384902366574</v>
      </c>
      <c r="I23" s="801">
        <f>D23/D71</f>
        <v>0.10712999965610391</v>
      </c>
    </row>
    <row r="24" spans="2:10" ht="15" customHeight="1">
      <c r="B24" s="213">
        <v>113</v>
      </c>
      <c r="C24" s="214" t="s">
        <v>643</v>
      </c>
      <c r="D24" s="215">
        <f ca="1">'Analysis Details'!H207</f>
        <v>71006.8</v>
      </c>
      <c r="E24" s="223">
        <f ca="1">'Analysis Details'!F207</f>
        <v>14</v>
      </c>
      <c r="F24" s="216" t="s">
        <v>977</v>
      </c>
      <c r="G24" s="215">
        <f ca="1">'Analysis Details'!G207</f>
        <v>5071.91</v>
      </c>
      <c r="H24" s="220">
        <f>D24/E9</f>
        <v>75.173442931786724</v>
      </c>
      <c r="I24" s="801">
        <f>D24/D71</f>
        <v>1.4614152116308768E-2</v>
      </c>
      <c r="J24" s="224"/>
    </row>
    <row r="25" spans="2:10" ht="15" customHeight="1">
      <c r="B25" s="213">
        <v>114</v>
      </c>
      <c r="C25" s="214" t="s">
        <v>644</v>
      </c>
      <c r="D25" s="222">
        <f ca="1">'Analysis Details'!H238</f>
        <v>43280</v>
      </c>
      <c r="E25" s="222">
        <f ca="1">'Analysis Details'!F238</f>
        <v>10</v>
      </c>
      <c r="F25" s="216" t="s">
        <v>977</v>
      </c>
      <c r="G25" s="222">
        <f ca="1">D25/E25</f>
        <v>4328</v>
      </c>
      <c r="H25" s="216">
        <f>D25/E9</f>
        <v>45.819648401107067</v>
      </c>
      <c r="I25" s="801">
        <f>D25/D71</f>
        <v>8.9076046743951764E-3</v>
      </c>
    </row>
    <row r="26" spans="2:10" ht="15" customHeight="1">
      <c r="B26" s="213">
        <v>115</v>
      </c>
      <c r="C26" s="214" t="s">
        <v>646</v>
      </c>
      <c r="D26" s="222">
        <f ca="1">'Analysis Details'!H248</f>
        <v>10725</v>
      </c>
      <c r="E26" s="216">
        <f ca="1">'Analysis Details'!F248</f>
        <v>15</v>
      </c>
      <c r="F26" s="216" t="s">
        <v>989</v>
      </c>
      <c r="G26" s="222">
        <f ca="1">D26/E26</f>
        <v>715</v>
      </c>
      <c r="H26" s="216">
        <f>D26/E9</f>
        <v>11.354337548564541</v>
      </c>
      <c r="I26" s="801">
        <f>D26/D71</f>
        <v>2.2073488940131301E-3</v>
      </c>
    </row>
    <row r="27" spans="2:10" ht="15" customHeight="1" thickBot="1">
      <c r="B27" s="213"/>
      <c r="C27" s="214"/>
      <c r="D27" s="222"/>
      <c r="E27" s="216"/>
      <c r="F27" s="216"/>
      <c r="G27" s="222"/>
      <c r="H27" s="216"/>
      <c r="I27" s="225"/>
    </row>
    <row r="28" spans="2:10" ht="15" customHeight="1" thickBot="1">
      <c r="B28" s="206">
        <v>2</v>
      </c>
      <c r="C28" s="207" t="s">
        <v>609</v>
      </c>
      <c r="D28" s="208">
        <f>SUM(D30:D34)</f>
        <v>73884.100000000006</v>
      </c>
      <c r="E28" s="208">
        <f ca="1">Measurements!$I$7</f>
        <v>944.5729399999999</v>
      </c>
      <c r="F28" s="210" t="s">
        <v>629</v>
      </c>
      <c r="G28" s="208">
        <f>D28/E28</f>
        <v>78.219581433277156</v>
      </c>
      <c r="H28" s="208">
        <f>D28/E28</f>
        <v>78.219581433277156</v>
      </c>
      <c r="I28" s="239">
        <f>D28/D71</f>
        <v>1.5206339060154362E-2</v>
      </c>
    </row>
    <row r="29" spans="2:10" ht="6" customHeight="1">
      <c r="B29" s="213"/>
      <c r="C29" s="214"/>
      <c r="D29" s="215"/>
      <c r="E29" s="226"/>
      <c r="F29" s="216"/>
      <c r="G29" s="215"/>
      <c r="H29" s="215"/>
      <c r="I29" s="803"/>
    </row>
    <row r="30" spans="2:10" ht="15" customHeight="1">
      <c r="B30" s="213">
        <v>206</v>
      </c>
      <c r="C30" s="214" t="s">
        <v>653</v>
      </c>
      <c r="D30" s="215">
        <f ca="1">'Analysis Details'!H257</f>
        <v>36011.599999999999</v>
      </c>
      <c r="E30" s="226">
        <f ca="1">'Analysis Details'!F257</f>
        <v>45.7</v>
      </c>
      <c r="F30" s="216" t="s">
        <v>631</v>
      </c>
      <c r="G30" s="215">
        <f>D30/E30</f>
        <v>787.99999999999989</v>
      </c>
      <c r="H30" s="215">
        <f>D30/E28</f>
        <v>38.124742383579189</v>
      </c>
      <c r="I30" s="801">
        <f>D30/D71</f>
        <v>7.4116704365168517E-3</v>
      </c>
    </row>
    <row r="31" spans="2:10" ht="15" customHeight="1">
      <c r="B31" s="213">
        <v>207</v>
      </c>
      <c r="C31" s="214" t="s">
        <v>654</v>
      </c>
      <c r="D31" s="222">
        <f ca="1">'Analysis Details'!H267</f>
        <v>25072.5</v>
      </c>
      <c r="E31" s="227">
        <f ca="1">'Analysis Details'!F267</f>
        <v>33.43</v>
      </c>
      <c r="F31" s="216" t="s">
        <v>631</v>
      </c>
      <c r="G31" s="222">
        <f>D31/E31</f>
        <v>750</v>
      </c>
      <c r="H31" s="216">
        <f>D31/E28</f>
        <v>26.543741555840043</v>
      </c>
      <c r="I31" s="801">
        <f>D31/D71</f>
        <v>5.1602568899901356E-3</v>
      </c>
    </row>
    <row r="32" spans="2:10" ht="15" customHeight="1">
      <c r="B32" s="808">
        <v>217</v>
      </c>
      <c r="C32" s="809" t="s">
        <v>660</v>
      </c>
      <c r="D32" s="810">
        <f ca="1">'Analysis Details'!H297</f>
        <v>11400</v>
      </c>
      <c r="E32" s="811">
        <f ca="1">'Analysis Details'!F297</f>
        <v>945</v>
      </c>
      <c r="F32" s="221" t="s">
        <v>631</v>
      </c>
      <c r="G32" s="810">
        <f>D32/E32</f>
        <v>12.063492063492063</v>
      </c>
      <c r="H32" s="221">
        <f>D32/E28</f>
        <v>12.068946205467205</v>
      </c>
      <c r="I32" s="812">
        <f>D32/D71</f>
        <v>2.3462729502796908E-3</v>
      </c>
    </row>
    <row r="33" spans="2:18" ht="15" customHeight="1">
      <c r="B33" s="213">
        <v>220</v>
      </c>
      <c r="C33" s="214" t="s">
        <v>663</v>
      </c>
      <c r="D33" s="222">
        <f ca="1">'Analysis Details'!H307</f>
        <v>1400</v>
      </c>
      <c r="E33" s="227">
        <f ca="1">'Analysis Details'!F307</f>
        <v>945</v>
      </c>
      <c r="F33" s="216" t="s">
        <v>631</v>
      </c>
      <c r="G33" s="222">
        <f>D33/E33</f>
        <v>1.4814814814814814</v>
      </c>
      <c r="H33" s="216">
        <f>D33/E28</f>
        <v>1.4821512883907093</v>
      </c>
      <c r="I33" s="801">
        <f>D33/D71</f>
        <v>2.8813878336768134E-4</v>
      </c>
    </row>
    <row r="34" spans="2:18" ht="15" customHeight="1" thickBot="1">
      <c r="B34" s="228"/>
      <c r="C34" s="229"/>
      <c r="D34" s="230"/>
      <c r="E34" s="231"/>
      <c r="F34" s="232"/>
      <c r="G34" s="230"/>
      <c r="H34" s="230"/>
      <c r="I34" s="804"/>
    </row>
    <row r="35" spans="2:18" ht="11.25" customHeight="1">
      <c r="B35" s="287"/>
      <c r="C35" s="288"/>
      <c r="D35" s="226"/>
      <c r="E35" s="226"/>
      <c r="F35" s="227"/>
      <c r="G35" s="226"/>
      <c r="H35" s="226"/>
      <c r="I35" s="143"/>
    </row>
    <row r="36" spans="2:18" ht="192.75" customHeight="1">
      <c r="I36" s="290" t="s">
        <v>730</v>
      </c>
    </row>
    <row r="37" spans="2:18" ht="6" customHeight="1"/>
    <row r="38" spans="2:18" s="95" customFormat="1" ht="13.8">
      <c r="B38" s="194" t="s">
        <v>1100</v>
      </c>
      <c r="C38" s="194"/>
      <c r="D38" s="97"/>
      <c r="E38" s="96"/>
      <c r="F38" s="98"/>
      <c r="G38" s="98"/>
      <c r="H38" s="96"/>
      <c r="I38" s="96"/>
      <c r="J38" s="96"/>
    </row>
    <row r="39" spans="2:18" s="95" customFormat="1" ht="13.8">
      <c r="B39" s="194" t="s">
        <v>1101</v>
      </c>
      <c r="C39" s="194"/>
      <c r="D39" s="97"/>
      <c r="E39" s="96"/>
      <c r="F39" s="98"/>
      <c r="G39" s="98"/>
      <c r="H39" s="96"/>
      <c r="I39" s="96"/>
      <c r="J39" s="96"/>
    </row>
    <row r="40" spans="2:18" s="95" customFormat="1" ht="15" customHeight="1">
      <c r="B40" s="194"/>
      <c r="C40" s="96"/>
      <c r="D40" s="97"/>
      <c r="E40" s="96"/>
      <c r="F40" s="98"/>
      <c r="G40" s="98"/>
      <c r="H40" s="96"/>
      <c r="I40" s="96"/>
      <c r="J40" s="96"/>
    </row>
    <row r="41" spans="2:18" ht="13.8">
      <c r="B41" s="289" t="s">
        <v>520</v>
      </c>
    </row>
    <row r="42" spans="2:18" ht="13.8" thickBot="1"/>
    <row r="43" spans="2:18" ht="36" customHeight="1" thickBot="1">
      <c r="B43" s="197" t="s">
        <v>624</v>
      </c>
      <c r="C43" s="233" t="s">
        <v>625</v>
      </c>
      <c r="D43" s="199" t="s">
        <v>1108</v>
      </c>
      <c r="E43" s="199" t="s">
        <v>626</v>
      </c>
      <c r="F43" s="199" t="s">
        <v>627</v>
      </c>
      <c r="G43" s="199" t="s">
        <v>1109</v>
      </c>
      <c r="H43" s="199" t="s">
        <v>23</v>
      </c>
      <c r="I43" s="200" t="s">
        <v>628</v>
      </c>
    </row>
    <row r="44" spans="2:18" ht="12.75" customHeight="1" thickBot="1">
      <c r="B44" s="234"/>
      <c r="C44" s="235"/>
      <c r="D44" s="236"/>
      <c r="E44" s="236"/>
      <c r="F44" s="236"/>
      <c r="G44" s="236"/>
      <c r="H44" s="236"/>
      <c r="I44" s="237"/>
    </row>
    <row r="45" spans="2:18" s="205" customFormat="1" ht="15" customHeight="1" thickBot="1">
      <c r="B45" s="206">
        <v>3</v>
      </c>
      <c r="C45" s="207" t="s">
        <v>666</v>
      </c>
      <c r="D45" s="238">
        <v>0</v>
      </c>
      <c r="E45" s="210" t="s">
        <v>645</v>
      </c>
      <c r="F45" s="210"/>
      <c r="G45" s="238" t="s">
        <v>645</v>
      </c>
      <c r="H45" s="210" t="s">
        <v>645</v>
      </c>
      <c r="I45" s="239" t="s">
        <v>645</v>
      </c>
      <c r="J45" s="212"/>
      <c r="K45" s="212"/>
      <c r="L45" s="212"/>
      <c r="M45" s="212"/>
      <c r="N45" s="212"/>
      <c r="O45" s="212"/>
      <c r="P45" s="212"/>
      <c r="Q45" s="212"/>
      <c r="R45" s="212"/>
    </row>
    <row r="46" spans="2:18" ht="15" customHeight="1" thickBot="1">
      <c r="B46" s="240"/>
      <c r="C46" s="241"/>
      <c r="D46" s="242"/>
      <c r="E46" s="242"/>
      <c r="F46" s="243"/>
      <c r="G46" s="242"/>
      <c r="H46" s="242"/>
      <c r="I46" s="244"/>
    </row>
    <row r="47" spans="2:18" s="205" customFormat="1" ht="15" customHeight="1" thickBot="1">
      <c r="B47" s="206">
        <v>4</v>
      </c>
      <c r="C47" s="207" t="s">
        <v>611</v>
      </c>
      <c r="D47" s="208">
        <f>SUM(D49:D61)</f>
        <v>474445.47797499999</v>
      </c>
      <c r="E47" s="208">
        <f ca="1">Measurements!$I$7</f>
        <v>944.5729399999999</v>
      </c>
      <c r="F47" s="210" t="s">
        <v>629</v>
      </c>
      <c r="G47" s="208">
        <f>D47/E47</f>
        <v>502.28569746556582</v>
      </c>
      <c r="H47" s="208">
        <f>D47/E47</f>
        <v>502.28569746556582</v>
      </c>
      <c r="I47" s="239">
        <f>D47/D71</f>
        <v>9.764724485572468E-2</v>
      </c>
      <c r="J47" s="212"/>
      <c r="K47" s="212"/>
      <c r="L47" s="212"/>
      <c r="M47" s="212"/>
      <c r="N47" s="212"/>
      <c r="O47" s="212"/>
      <c r="P47" s="212"/>
      <c r="Q47" s="212"/>
      <c r="R47" s="212"/>
    </row>
    <row r="48" spans="2:18" ht="6" customHeight="1">
      <c r="B48" s="245"/>
      <c r="C48" s="246"/>
      <c r="D48" s="215"/>
      <c r="E48" s="215"/>
      <c r="F48" s="216"/>
      <c r="G48" s="215"/>
      <c r="H48" s="215"/>
      <c r="I48" s="801"/>
    </row>
    <row r="49" spans="2:18">
      <c r="B49" s="247">
        <v>400</v>
      </c>
      <c r="C49" s="214" t="s">
        <v>667</v>
      </c>
      <c r="D49" s="215">
        <f ca="1">'Analysis Details'!H318</f>
        <v>37170.723975000001</v>
      </c>
      <c r="E49" s="215">
        <f ca="1">'Analysis Details'!F318</f>
        <v>42.5</v>
      </c>
      <c r="F49" s="216" t="s">
        <v>989</v>
      </c>
      <c r="G49" s="215">
        <f t="shared" ref="G49:G60" si="0">D49/E49</f>
        <v>874.60527000000002</v>
      </c>
      <c r="H49" s="215">
        <f>D49/E47</f>
        <v>39.351883164258339</v>
      </c>
      <c r="I49" s="801">
        <f>D49/D71</f>
        <v>7.6502337021802881E-3</v>
      </c>
    </row>
    <row r="50" spans="2:18">
      <c r="B50" s="247">
        <v>402</v>
      </c>
      <c r="C50" s="214" t="s">
        <v>669</v>
      </c>
      <c r="D50" s="215">
        <f ca="1">'Analysis Details'!H326</f>
        <v>14107.2</v>
      </c>
      <c r="E50" s="215">
        <f ca="1">'Analysis Details'!F326</f>
        <v>52.5</v>
      </c>
      <c r="F50" s="216" t="s">
        <v>989</v>
      </c>
      <c r="G50" s="215">
        <f t="shared" si="0"/>
        <v>268.70857142857142</v>
      </c>
      <c r="H50" s="215">
        <f>D50/E47</f>
        <v>14.935003325418153</v>
      </c>
      <c r="I50" s="801">
        <f>D50/D71</f>
        <v>2.9034510319461103E-3</v>
      </c>
    </row>
    <row r="51" spans="2:18">
      <c r="B51" s="247">
        <v>403</v>
      </c>
      <c r="C51" s="214" t="s">
        <v>670</v>
      </c>
      <c r="D51" s="215">
        <f ca="1">'Analysis Details'!H338</f>
        <v>2971.38</v>
      </c>
      <c r="E51" s="215">
        <f ca="1">'Analysis Details'!F338</f>
        <v>40</v>
      </c>
      <c r="F51" s="216" t="s">
        <v>989</v>
      </c>
      <c r="G51" s="215">
        <f t="shared" si="0"/>
        <v>74.284500000000008</v>
      </c>
      <c r="H51" s="215">
        <f>D51/E47</f>
        <v>3.1457390680702755</v>
      </c>
      <c r="I51" s="801">
        <f>D51/D71</f>
        <v>6.1154987008790068E-4</v>
      </c>
    </row>
    <row r="52" spans="2:18">
      <c r="B52" s="247">
        <v>404</v>
      </c>
      <c r="C52" s="214" t="s">
        <v>644</v>
      </c>
      <c r="D52" s="222">
        <f ca="1">'Analysis Details'!H345</f>
        <v>63375</v>
      </c>
      <c r="E52" s="216">
        <f ca="1">'Analysis Details'!F345</f>
        <v>845</v>
      </c>
      <c r="F52" s="216" t="s">
        <v>989</v>
      </c>
      <c r="G52" s="222">
        <f t="shared" si="0"/>
        <v>75</v>
      </c>
      <c r="H52" s="215">
        <f>D52/E47</f>
        <v>67.093812786972293</v>
      </c>
      <c r="I52" s="801">
        <f>D52/D71</f>
        <v>1.304342528280486E-2</v>
      </c>
    </row>
    <row r="53" spans="2:18">
      <c r="B53" s="247">
        <v>405</v>
      </c>
      <c r="C53" s="214" t="s">
        <v>671</v>
      </c>
      <c r="D53" s="814">
        <f ca="1">'Analysis Details'!H351</f>
        <v>7582.5</v>
      </c>
      <c r="E53" s="215">
        <f ca="1">'Analysis Details'!F351</f>
        <v>26.5</v>
      </c>
      <c r="F53" s="216" t="s">
        <v>989</v>
      </c>
      <c r="G53" s="215">
        <f t="shared" si="0"/>
        <v>286.1320754716981</v>
      </c>
      <c r="H53" s="215">
        <f>D53/E47</f>
        <v>8.0274372458732515</v>
      </c>
      <c r="I53" s="801">
        <f>D53/D71</f>
        <v>1.5605802320610312E-3</v>
      </c>
    </row>
    <row r="54" spans="2:18">
      <c r="B54" s="247">
        <v>406</v>
      </c>
      <c r="C54" s="214" t="s">
        <v>672</v>
      </c>
      <c r="D54" s="814">
        <f ca="1">'Analysis Details'!H359</f>
        <v>100000</v>
      </c>
      <c r="E54" s="215">
        <f ca="1">'Analysis Details'!F359</f>
        <v>4</v>
      </c>
      <c r="F54" s="216" t="s">
        <v>977</v>
      </c>
      <c r="G54" s="216">
        <f t="shared" si="0"/>
        <v>25000</v>
      </c>
      <c r="H54" s="215">
        <f>D54/E47</f>
        <v>105.86794917076494</v>
      </c>
      <c r="I54" s="801">
        <f>D54/D71</f>
        <v>2.0581341669120096E-2</v>
      </c>
    </row>
    <row r="55" spans="2:18">
      <c r="B55" s="247">
        <v>408</v>
      </c>
      <c r="C55" s="214" t="s">
        <v>674</v>
      </c>
      <c r="D55" s="215">
        <f ca="1">'Analysis Details'!H370</f>
        <v>2428</v>
      </c>
      <c r="E55" s="215">
        <f ca="1">'Analysis Details'!F370</f>
        <v>1214</v>
      </c>
      <c r="F55" s="216" t="s">
        <v>631</v>
      </c>
      <c r="G55" s="215">
        <f t="shared" si="0"/>
        <v>2</v>
      </c>
      <c r="H55" s="215">
        <f>D55/E47</f>
        <v>2.5704738058661731</v>
      </c>
      <c r="I55" s="801">
        <f>D55/D71</f>
        <v>4.9971497572623587E-4</v>
      </c>
    </row>
    <row r="56" spans="2:18">
      <c r="B56" s="247">
        <v>409</v>
      </c>
      <c r="C56" s="214" t="s">
        <v>512</v>
      </c>
      <c r="D56" s="222">
        <f ca="1">'Analysis Details'!H375</f>
        <v>65100</v>
      </c>
      <c r="E56" s="216">
        <f ca="1">'Analysis Details'!F375</f>
        <v>2870</v>
      </c>
      <c r="F56" s="216" t="s">
        <v>676</v>
      </c>
      <c r="G56" s="222">
        <f t="shared" si="0"/>
        <v>22.682926829268293</v>
      </c>
      <c r="H56" s="215">
        <f>D56/E47</f>
        <v>68.920034910167985</v>
      </c>
      <c r="I56" s="801">
        <f>D56/D71</f>
        <v>1.3398453426597182E-2</v>
      </c>
    </row>
    <row r="57" spans="2:18">
      <c r="B57" s="247">
        <v>410</v>
      </c>
      <c r="C57" s="214" t="s">
        <v>677</v>
      </c>
      <c r="D57" s="814">
        <f ca="1">'Analysis Details'!H383</f>
        <v>62400</v>
      </c>
      <c r="E57" s="215">
        <f ca="1">'Analysis Details'!F383</f>
        <v>156</v>
      </c>
      <c r="F57" s="216" t="s">
        <v>631</v>
      </c>
      <c r="G57" s="215">
        <f t="shared" si="0"/>
        <v>400</v>
      </c>
      <c r="H57" s="215">
        <f>D57/E47</f>
        <v>66.061600282557322</v>
      </c>
      <c r="I57" s="801">
        <f>D57/D71</f>
        <v>1.2842757201530939E-2</v>
      </c>
    </row>
    <row r="58" spans="2:18">
      <c r="B58" s="247">
        <v>411</v>
      </c>
      <c r="C58" s="214" t="s">
        <v>678</v>
      </c>
      <c r="D58" s="215">
        <f ca="1">'Analysis Details'!H388</f>
        <v>57800</v>
      </c>
      <c r="E58" s="215">
        <f ca="1">'Analysis Details'!F388</f>
        <v>31</v>
      </c>
      <c r="F58" s="216" t="s">
        <v>989</v>
      </c>
      <c r="G58" s="215">
        <f t="shared" si="0"/>
        <v>1864.516129032258</v>
      </c>
      <c r="H58" s="215">
        <f>D58/E47</f>
        <v>61.191674620702138</v>
      </c>
      <c r="I58" s="801">
        <f>D58/D71</f>
        <v>1.1896015484751415E-2</v>
      </c>
    </row>
    <row r="59" spans="2:18">
      <c r="B59" s="247">
        <v>412</v>
      </c>
      <c r="C59" s="214" t="s">
        <v>679</v>
      </c>
      <c r="D59" s="215">
        <f ca="1">'Analysis Details'!H398</f>
        <v>44246.609999999993</v>
      </c>
      <c r="E59" s="215">
        <f ca="1">'Analysis Details'!F398</f>
        <v>180</v>
      </c>
      <c r="F59" s="216" t="s">
        <v>631</v>
      </c>
      <c r="G59" s="215">
        <f t="shared" si="0"/>
        <v>245.81449999999995</v>
      </c>
      <c r="H59" s="215">
        <f>D59/E47</f>
        <v>46.842978584586596</v>
      </c>
      <c r="I59" s="801">
        <f>D59/D71</f>
        <v>9.106545981103057E-3</v>
      </c>
    </row>
    <row r="60" spans="2:18">
      <c r="B60" s="247">
        <v>415</v>
      </c>
      <c r="C60" s="214" t="s">
        <v>680</v>
      </c>
      <c r="D60" s="222">
        <f ca="1">'Analysis Details'!H407</f>
        <v>5264.0640000000003</v>
      </c>
      <c r="E60" s="216">
        <f ca="1">'Analysis Details'!F407</f>
        <v>10.966800000000001</v>
      </c>
      <c r="F60" s="216" t="s">
        <v>631</v>
      </c>
      <c r="G60" s="222">
        <f t="shared" si="0"/>
        <v>480</v>
      </c>
      <c r="H60" s="216">
        <f>D60/E47</f>
        <v>5.5729565998365365</v>
      </c>
      <c r="I60" s="801">
        <f>D60/D71</f>
        <v>1.0834149975211501E-3</v>
      </c>
    </row>
    <row r="61" spans="2:18">
      <c r="B61" s="247">
        <v>418</v>
      </c>
      <c r="C61" s="214" t="s">
        <v>682</v>
      </c>
      <c r="D61" s="215">
        <f ca="1">'Analysis Details'!H411</f>
        <v>12000</v>
      </c>
      <c r="E61" s="215"/>
      <c r="F61" s="216" t="s">
        <v>631</v>
      </c>
      <c r="G61" s="215">
        <v>0</v>
      </c>
      <c r="H61" s="215">
        <f>D61/E47</f>
        <v>12.704153900491795</v>
      </c>
      <c r="I61" s="801">
        <f>D61/D71</f>
        <v>2.4697610002944112E-3</v>
      </c>
    </row>
    <row r="62" spans="2:18" ht="15" customHeight="1" thickBot="1">
      <c r="B62" s="248"/>
      <c r="C62" s="229"/>
      <c r="D62" s="249"/>
      <c r="E62" s="232"/>
      <c r="F62" s="232"/>
      <c r="G62" s="249"/>
      <c r="H62" s="232"/>
      <c r="I62" s="805"/>
    </row>
    <row r="63" spans="2:18" s="205" customFormat="1" ht="15" customHeight="1" thickBot="1">
      <c r="B63" s="206">
        <v>5</v>
      </c>
      <c r="C63" s="207" t="s">
        <v>683</v>
      </c>
      <c r="D63" s="238">
        <v>0</v>
      </c>
      <c r="E63" s="210">
        <v>0</v>
      </c>
      <c r="F63" s="210"/>
      <c r="G63" s="238">
        <v>0</v>
      </c>
      <c r="H63" s="210">
        <v>0</v>
      </c>
      <c r="I63" s="239" t="s">
        <v>645</v>
      </c>
      <c r="J63" s="212"/>
      <c r="K63" s="212"/>
      <c r="L63" s="212"/>
      <c r="M63" s="212"/>
      <c r="N63" s="212"/>
      <c r="O63" s="212"/>
      <c r="P63" s="212"/>
      <c r="Q63" s="212"/>
      <c r="R63" s="212"/>
    </row>
    <row r="64" spans="2:18" ht="15" customHeight="1" thickBot="1">
      <c r="B64" s="251"/>
      <c r="C64" s="252"/>
      <c r="D64" s="253"/>
      <c r="E64" s="253"/>
      <c r="F64" s="253"/>
      <c r="G64" s="253"/>
      <c r="H64" s="253"/>
      <c r="I64" s="806"/>
    </row>
    <row r="65" spans="2:18" s="205" customFormat="1" ht="15" customHeight="1" thickBot="1">
      <c r="B65" s="206">
        <v>6</v>
      </c>
      <c r="C65" s="207" t="s">
        <v>510</v>
      </c>
      <c r="D65" s="208">
        <f>ROUND((D9+D28+D45+D47+D63)*0.075,2)</f>
        <v>323917.98</v>
      </c>
      <c r="E65" s="208">
        <f ca="1">'Analysis Details'!E5</f>
        <v>944.5729399999999</v>
      </c>
      <c r="F65" s="210" t="s">
        <v>973</v>
      </c>
      <c r="G65" s="255">
        <f>ROUND(D65/E65,2)</f>
        <v>342.93</v>
      </c>
      <c r="H65" s="208">
        <f>ROUND(D65/E65,2)</f>
        <v>342.93</v>
      </c>
      <c r="I65" s="239">
        <f>D65/D71</f>
        <v>6.6666666191512083E-2</v>
      </c>
      <c r="J65" s="212"/>
      <c r="K65" s="212"/>
      <c r="L65" s="212"/>
      <c r="M65" s="212"/>
      <c r="N65" s="212"/>
      <c r="O65" s="212"/>
      <c r="P65" s="212"/>
      <c r="Q65" s="212"/>
      <c r="R65" s="212"/>
    </row>
    <row r="66" spans="2:18" ht="15" customHeight="1" thickBot="1">
      <c r="B66" s="251"/>
      <c r="C66" s="252"/>
      <c r="D66" s="253"/>
      <c r="E66" s="253"/>
      <c r="F66" s="253"/>
      <c r="G66" s="253"/>
      <c r="H66" s="253"/>
      <c r="I66" s="254"/>
    </row>
    <row r="67" spans="2:18" s="205" customFormat="1" ht="15" customHeight="1" thickBot="1">
      <c r="B67" s="206">
        <v>7</v>
      </c>
      <c r="C67" s="207" t="s">
        <v>26</v>
      </c>
      <c r="D67" s="238">
        <v>0</v>
      </c>
      <c r="E67" s="210">
        <f>E65</f>
        <v>944.5729399999999</v>
      </c>
      <c r="F67" s="210" t="s">
        <v>973</v>
      </c>
      <c r="G67" s="238">
        <f>D67/E67</f>
        <v>0</v>
      </c>
      <c r="H67" s="210">
        <f>D67/E67</f>
        <v>0</v>
      </c>
      <c r="I67" s="239">
        <v>0</v>
      </c>
      <c r="J67" s="212"/>
      <c r="K67" s="212"/>
      <c r="L67" s="212"/>
      <c r="M67" s="212"/>
      <c r="N67" s="212"/>
      <c r="O67" s="212"/>
      <c r="P67" s="212"/>
      <c r="Q67" s="212"/>
      <c r="R67" s="212"/>
    </row>
    <row r="68" spans="2:18" ht="15" customHeight="1" thickBot="1">
      <c r="B68" s="251"/>
      <c r="C68" s="252"/>
      <c r="D68" s="253"/>
      <c r="E68" s="253"/>
      <c r="F68" s="253"/>
      <c r="G68" s="253"/>
      <c r="H68" s="253"/>
      <c r="I68" s="254"/>
    </row>
    <row r="69" spans="2:18" s="205" customFormat="1" ht="15" customHeight="1" thickBot="1">
      <c r="B69" s="206">
        <v>8</v>
      </c>
      <c r="C69" s="207" t="s">
        <v>684</v>
      </c>
      <c r="D69" s="208">
        <f>ROUND((D9+D28+D45+D47+D63)*0.05,2)</f>
        <v>215945.32</v>
      </c>
      <c r="E69" s="208">
        <f ca="1">'Analysis Details'!E5</f>
        <v>944.5729399999999</v>
      </c>
      <c r="F69" s="210" t="s">
        <v>685</v>
      </c>
      <c r="G69" s="208">
        <f>ROUND(D69/E69,2)</f>
        <v>228.62</v>
      </c>
      <c r="H69" s="208">
        <f>ROUND(D69/E69,2)</f>
        <v>228.62</v>
      </c>
      <c r="I69" s="211">
        <f>D69/D71</f>
        <v>4.4444444127674732E-2</v>
      </c>
      <c r="J69" s="212"/>
      <c r="K69" s="212"/>
      <c r="L69" s="212"/>
      <c r="M69" s="212"/>
      <c r="N69" s="212"/>
      <c r="O69" s="212"/>
      <c r="P69" s="212"/>
      <c r="Q69" s="212"/>
      <c r="R69" s="212"/>
    </row>
    <row r="70" spans="2:18" ht="15" customHeight="1" thickBot="1">
      <c r="B70" s="256"/>
      <c r="C70" s="257"/>
      <c r="D70" s="242"/>
      <c r="E70" s="242"/>
      <c r="F70" s="243"/>
      <c r="G70" s="242"/>
      <c r="H70" s="242"/>
      <c r="I70" s="258"/>
    </row>
    <row r="71" spans="2:18" s="205" customFormat="1" ht="38.25" customHeight="1" thickBot="1">
      <c r="B71" s="845" t="s">
        <v>513</v>
      </c>
      <c r="C71" s="846"/>
      <c r="D71" s="208">
        <f>D47+D28+D9+D69+D65</f>
        <v>4858769.7346299998</v>
      </c>
      <c r="E71" s="208">
        <f ca="1">Measurements!$I$7</f>
        <v>944.5729399999999</v>
      </c>
      <c r="F71" s="210" t="s">
        <v>629</v>
      </c>
      <c r="G71" s="208">
        <f>ROUND(D71/E71,2)</f>
        <v>5143.88</v>
      </c>
      <c r="H71" s="208">
        <f>ROUND(D71/E71,2)</f>
        <v>5143.88</v>
      </c>
      <c r="I71" s="211">
        <f>D71/D71</f>
        <v>1</v>
      </c>
      <c r="J71" s="212"/>
      <c r="K71" s="212"/>
      <c r="L71" s="813"/>
      <c r="M71" s="212"/>
      <c r="N71" s="212"/>
      <c r="O71" s="212"/>
      <c r="P71" s="212"/>
      <c r="Q71" s="212"/>
      <c r="R71" s="212"/>
    </row>
    <row r="72" spans="2:18" ht="13.8" thickBot="1">
      <c r="B72" s="251"/>
      <c r="C72" s="252"/>
      <c r="D72" s="253"/>
      <c r="E72" s="253"/>
      <c r="F72" s="253"/>
      <c r="G72" s="253"/>
      <c r="H72" s="253"/>
      <c r="I72" s="259"/>
    </row>
    <row r="73" spans="2:18" s="205" customFormat="1" ht="15" customHeight="1" thickBot="1">
      <c r="B73" s="206">
        <v>9</v>
      </c>
      <c r="C73" s="207" t="s">
        <v>686</v>
      </c>
      <c r="D73" s="208">
        <f>SUM(D75:D76)</f>
        <v>153140.31718321674</v>
      </c>
      <c r="E73" s="208">
        <f ca="1">'Analysis Details'!E5</f>
        <v>944.5729399999999</v>
      </c>
      <c r="F73" s="210" t="s">
        <v>629</v>
      </c>
      <c r="G73" s="208">
        <f>ROUND(D73/E73,2)</f>
        <v>162.13</v>
      </c>
      <c r="H73" s="208">
        <f>ROUND(D73/E73,2)</f>
        <v>162.13</v>
      </c>
      <c r="I73" s="211">
        <f>D73/D71</f>
        <v>3.1518331912652069E-2</v>
      </c>
      <c r="J73" s="212"/>
      <c r="K73" s="212"/>
      <c r="L73" s="212"/>
      <c r="M73" s="212"/>
      <c r="N73" s="212"/>
      <c r="O73" s="212"/>
      <c r="P73" s="212"/>
      <c r="Q73" s="212"/>
      <c r="R73" s="212"/>
    </row>
    <row r="74" spans="2:18" ht="6" customHeight="1">
      <c r="B74" s="260"/>
      <c r="C74" s="261"/>
      <c r="D74" s="262"/>
      <c r="E74" s="262"/>
      <c r="F74" s="263"/>
      <c r="G74" s="262"/>
      <c r="H74" s="262"/>
      <c r="I74" s="264"/>
    </row>
    <row r="75" spans="2:18">
      <c r="B75" s="247">
        <v>900</v>
      </c>
      <c r="C75" s="214" t="s">
        <v>687</v>
      </c>
      <c r="D75" s="215">
        <f>(D71*160.8/157.3)-D71</f>
        <v>108109.94323715847</v>
      </c>
      <c r="E75" s="215">
        <f ca="1">'Analysis Details'!E5</f>
        <v>944.5729399999999</v>
      </c>
      <c r="F75" s="216" t="s">
        <v>631</v>
      </c>
      <c r="G75" s="215">
        <f>ROUND(D75/E75,2)</f>
        <v>114.45</v>
      </c>
      <c r="H75" s="215">
        <f>ROUND(D75/E75,2)</f>
        <v>114.45</v>
      </c>
      <c r="I75" s="218">
        <f>D75/D71</f>
        <v>2.2250476795931378E-2</v>
      </c>
    </row>
    <row r="76" spans="2:18">
      <c r="B76" s="247">
        <v>901</v>
      </c>
      <c r="C76" s="214" t="s">
        <v>688</v>
      </c>
      <c r="D76" s="215">
        <f>((D71+D75)*((429.4/421.9-1)*0.85*0.6))</f>
        <v>45030.373946058266</v>
      </c>
      <c r="E76" s="215">
        <f ca="1">'Analysis Details'!E5</f>
        <v>944.5729399999999</v>
      </c>
      <c r="F76" s="216" t="s">
        <v>631</v>
      </c>
      <c r="G76" s="215">
        <f>ROUND(D76/E76,2)</f>
        <v>47.67</v>
      </c>
      <c r="H76" s="215">
        <f>ROUND(D76/E76,2)</f>
        <v>47.67</v>
      </c>
      <c r="I76" s="218">
        <f>D76/D71</f>
        <v>9.2678551167206889E-3</v>
      </c>
    </row>
    <row r="77" spans="2:18" ht="13.8" thickBot="1">
      <c r="B77" s="248"/>
      <c r="C77" s="229"/>
      <c r="D77" s="230"/>
      <c r="E77" s="230"/>
      <c r="F77" s="232"/>
      <c r="G77" s="230"/>
      <c r="H77" s="230"/>
      <c r="I77" s="250"/>
      <c r="L77" s="802"/>
    </row>
    <row r="78" spans="2:18" s="205" customFormat="1" ht="15" customHeight="1" thickBot="1">
      <c r="B78" s="206">
        <v>10</v>
      </c>
      <c r="C78" s="207" t="s">
        <v>24</v>
      </c>
      <c r="D78" s="208">
        <f>+SUM(D71:D73)*14%</f>
        <v>701667.40725385048</v>
      </c>
      <c r="E78" s="208">
        <f ca="1">Measurements!$I$7</f>
        <v>944.5729399999999</v>
      </c>
      <c r="F78" s="210" t="s">
        <v>629</v>
      </c>
      <c r="G78" s="522">
        <f>ROUND(D78/E78,2)</f>
        <v>742.84</v>
      </c>
      <c r="H78" s="522">
        <f>ROUND(D78/E78,2)</f>
        <v>742.84</v>
      </c>
      <c r="I78" s="211">
        <f>D78/D71</f>
        <v>0.14441256646777131</v>
      </c>
      <c r="J78" s="212"/>
      <c r="K78" s="212"/>
      <c r="L78" s="212"/>
      <c r="M78" s="212"/>
      <c r="N78" s="212"/>
      <c r="O78" s="212"/>
      <c r="P78" s="212"/>
      <c r="Q78" s="212"/>
      <c r="R78" s="212"/>
    </row>
    <row r="79" spans="2:18" ht="13.8" thickBot="1">
      <c r="B79" s="251"/>
      <c r="C79" s="252"/>
      <c r="D79" s="253"/>
      <c r="E79" s="253"/>
      <c r="F79" s="253"/>
      <c r="G79" s="253"/>
      <c r="H79" s="253"/>
      <c r="I79" s="259"/>
    </row>
    <row r="80" spans="2:18" s="205" customFormat="1" ht="39" customHeight="1" thickBot="1">
      <c r="B80" s="845" t="s">
        <v>25</v>
      </c>
      <c r="C80" s="846"/>
      <c r="D80" s="208">
        <f>D71+D73+D78</f>
        <v>5713577.4590670671</v>
      </c>
      <c r="E80" s="208">
        <f ca="1">'Analysis Details'!E5</f>
        <v>944.5729399999999</v>
      </c>
      <c r="F80" s="210" t="s">
        <v>629</v>
      </c>
      <c r="G80" s="208">
        <f>ROUND(D80/E80,2)</f>
        <v>6048.85</v>
      </c>
      <c r="H80" s="208">
        <f>ROUND(D80/E80,2)</f>
        <v>6048.85</v>
      </c>
      <c r="I80" s="211">
        <f>D80/D71</f>
        <v>1.1759308983804233</v>
      </c>
      <c r="J80" s="212"/>
      <c r="K80" s="212"/>
      <c r="L80" s="813"/>
      <c r="M80" s="212"/>
      <c r="N80" s="212"/>
      <c r="O80" s="212"/>
      <c r="P80" s="212"/>
      <c r="Q80" s="212"/>
      <c r="R80" s="212"/>
    </row>
    <row r="86" spans="9:9">
      <c r="I86" s="290" t="s">
        <v>731</v>
      </c>
    </row>
  </sheetData>
  <mergeCells count="2">
    <mergeCell ref="B71:C71"/>
    <mergeCell ref="B80:C80"/>
  </mergeCells>
  <phoneticPr fontId="2" type="noConversion"/>
  <pageMargins left="0.71760416666666671" right="0.37" top="1.089375" bottom="0.48" header="0.48" footer="0.32"/>
  <pageSetup paperSize="9" scale="83" orientation="portrait" horizontalDpi="300" verticalDpi="300" r:id="rId1"/>
  <headerFooter alignWithMargins="0"/>
  <rowBreaks count="1" manualBreakCount="1">
    <brk id="36" min="1" max="8" man="1"/>
  </rowBreaks>
  <drawing r:id="rId2"/>
</worksheet>
</file>

<file path=xl/worksheets/sheet3.xml><?xml version="1.0" encoding="utf-8"?>
<worksheet xmlns="http://schemas.openxmlformats.org/spreadsheetml/2006/main" xmlns:r="http://schemas.openxmlformats.org/officeDocument/2006/relationships">
  <dimension ref="A1:IV418"/>
  <sheetViews>
    <sheetView view="pageBreakPreview" topLeftCell="D364" zoomScale="60" zoomScaleNormal="118" workbookViewId="0">
      <selection activeCell="D31" sqref="D31"/>
    </sheetView>
  </sheetViews>
  <sheetFormatPr defaultColWidth="9.109375" defaultRowHeight="13.2"/>
  <cols>
    <col min="1" max="1" width="1.6640625" style="95" customWidth="1"/>
    <col min="2" max="2" width="23.6640625" style="96" customWidth="1"/>
    <col min="3" max="3" width="20.6640625" style="96" customWidth="1"/>
    <col min="4" max="4" width="32.109375" style="97" customWidth="1"/>
    <col min="5" max="5" width="7.6640625" style="96" customWidth="1"/>
    <col min="6" max="6" width="10.109375" style="98" bestFit="1" customWidth="1"/>
    <col min="7" max="7" width="11.6640625" style="98" bestFit="1" customWidth="1"/>
    <col min="8" max="8" width="14.6640625" style="96" customWidth="1"/>
    <col min="9" max="9" width="10.33203125" style="96" customWidth="1"/>
    <col min="10" max="10" width="9.33203125" style="96" bestFit="1" customWidth="1"/>
    <col min="11" max="11" width="1.6640625" style="95" customWidth="1"/>
    <col min="12" max="16384" width="9.109375" style="95"/>
  </cols>
  <sheetData>
    <row r="1" spans="2:12" ht="4.5" customHeight="1"/>
    <row r="2" spans="2:12" ht="13.8">
      <c r="B2" s="194" t="s">
        <v>1100</v>
      </c>
      <c r="C2" s="194"/>
      <c r="D2" s="95"/>
    </row>
    <row r="3" spans="2:12" ht="13.8">
      <c r="B3" s="194" t="s">
        <v>1101</v>
      </c>
      <c r="C3" s="194"/>
      <c r="D3" s="95"/>
    </row>
    <row r="4" spans="2:12" ht="15" customHeight="1">
      <c r="B4" s="6"/>
    </row>
    <row r="5" spans="2:12" ht="12.75" customHeight="1">
      <c r="B5" s="292" t="s">
        <v>574</v>
      </c>
      <c r="D5" s="99" t="s">
        <v>1053</v>
      </c>
      <c r="E5" s="538">
        <f ca="1">Measurements!I7</f>
        <v>944.5729399999999</v>
      </c>
      <c r="F5" s="100" t="s">
        <v>1054</v>
      </c>
    </row>
    <row r="6" spans="2:12" ht="12.75" customHeight="1">
      <c r="B6" s="291"/>
    </row>
    <row r="7" spans="2:12">
      <c r="B7" s="101"/>
      <c r="C7" s="102"/>
      <c r="D7" s="103"/>
      <c r="E7" s="848" t="s">
        <v>1055</v>
      </c>
      <c r="F7" s="849"/>
      <c r="G7" s="849"/>
      <c r="H7" s="850"/>
      <c r="I7" s="102"/>
      <c r="J7" s="105"/>
    </row>
    <row r="8" spans="2:12" ht="38.25" customHeight="1">
      <c r="B8" s="104" t="s">
        <v>1056</v>
      </c>
      <c r="C8" s="104" t="s">
        <v>1057</v>
      </c>
      <c r="D8" s="104" t="s">
        <v>1058</v>
      </c>
      <c r="E8" s="104" t="s">
        <v>982</v>
      </c>
      <c r="F8" s="104" t="s">
        <v>1059</v>
      </c>
      <c r="G8" s="106" t="s">
        <v>1111</v>
      </c>
      <c r="H8" s="106" t="s">
        <v>1112</v>
      </c>
      <c r="I8" s="106" t="s">
        <v>1113</v>
      </c>
      <c r="J8" s="106" t="s">
        <v>1060</v>
      </c>
    </row>
    <row r="9" spans="2:12">
      <c r="B9" s="107"/>
      <c r="C9" s="107"/>
      <c r="D9" s="108"/>
      <c r="E9" s="107"/>
      <c r="F9" s="109"/>
      <c r="G9" s="110"/>
      <c r="H9" s="111"/>
      <c r="I9" s="107"/>
      <c r="J9" s="107"/>
    </row>
    <row r="10" spans="2:12">
      <c r="B10" s="112" t="s">
        <v>1061</v>
      </c>
      <c r="C10" s="113"/>
      <c r="D10" s="114"/>
      <c r="E10" s="115" t="s">
        <v>1062</v>
      </c>
      <c r="F10" s="520">
        <f ca="1">Measurements!$I$14</f>
        <v>944.5729399999999</v>
      </c>
      <c r="G10" s="117">
        <f>H10/F10</f>
        <v>119.16040563791719</v>
      </c>
      <c r="H10" s="118">
        <f>SUM(H12:H28)</f>
        <v>112555.69468500001</v>
      </c>
      <c r="I10" s="118">
        <f>H10/E5</f>
        <v>119.16040563791719</v>
      </c>
      <c r="J10" s="119">
        <f ca="1">'Elemental Estimate'!I11</f>
        <v>2.3165472091171497E-2</v>
      </c>
    </row>
    <row r="11" spans="2:12">
      <c r="B11" s="113"/>
      <c r="C11" s="113"/>
      <c r="D11" s="114"/>
      <c r="E11" s="120"/>
      <c r="F11" s="121"/>
      <c r="G11" s="122"/>
      <c r="H11" s="123"/>
      <c r="I11" s="113"/>
      <c r="J11" s="113"/>
    </row>
    <row r="12" spans="2:12" ht="51.75" customHeight="1">
      <c r="B12" s="113"/>
      <c r="C12" s="124" t="s">
        <v>1063</v>
      </c>
      <c r="D12" s="125" t="s">
        <v>1138</v>
      </c>
      <c r="E12" s="120" t="s">
        <v>989</v>
      </c>
      <c r="F12" s="509">
        <f ca="1">Measurements!$I$21</f>
        <v>24.25</v>
      </c>
      <c r="G12" s="122">
        <f ca="1">'Component Cost Breakdown'!K11</f>
        <v>185.7</v>
      </c>
      <c r="H12" s="123">
        <f>F12*G12</f>
        <v>4503.2249999999995</v>
      </c>
      <c r="I12" s="113"/>
      <c r="J12" s="113"/>
      <c r="L12" s="126"/>
    </row>
    <row r="13" spans="2:12">
      <c r="B13" s="113"/>
      <c r="C13" s="124"/>
      <c r="D13" s="127"/>
      <c r="E13" s="120"/>
      <c r="F13" s="121"/>
      <c r="G13" s="122"/>
      <c r="H13" s="123"/>
      <c r="I13" s="113"/>
      <c r="J13" s="113"/>
    </row>
    <row r="14" spans="2:12" ht="54.75" customHeight="1">
      <c r="B14" s="113"/>
      <c r="C14" s="124" t="s">
        <v>1148</v>
      </c>
      <c r="D14" s="127" t="s">
        <v>1127</v>
      </c>
      <c r="E14" s="120" t="s">
        <v>989</v>
      </c>
      <c r="F14" s="509">
        <f ca="1">Measurements!I37</f>
        <v>70.02</v>
      </c>
      <c r="G14" s="122">
        <f ca="1">'Component Cost Breakdown'!K23</f>
        <v>440.7</v>
      </c>
      <c r="H14" s="123">
        <f>F14*G14</f>
        <v>30857.813999999998</v>
      </c>
      <c r="I14" s="113"/>
      <c r="J14" s="113"/>
    </row>
    <row r="15" spans="2:12" ht="12" customHeight="1">
      <c r="B15" s="113"/>
      <c r="C15" s="124"/>
      <c r="D15" s="127"/>
      <c r="E15" s="120"/>
      <c r="F15" s="121"/>
      <c r="G15" s="122"/>
      <c r="H15" s="123"/>
      <c r="I15" s="113"/>
      <c r="J15" s="113"/>
    </row>
    <row r="16" spans="2:12" ht="54" customHeight="1">
      <c r="B16" s="113"/>
      <c r="C16" s="124"/>
      <c r="D16" s="127" t="s">
        <v>1128</v>
      </c>
      <c r="E16" s="120" t="s">
        <v>989</v>
      </c>
      <c r="F16" s="517">
        <f ca="1">Measurements!I45</f>
        <v>23.97</v>
      </c>
      <c r="G16" s="122">
        <f ca="1">'Component Cost Breakdown'!K36</f>
        <v>1324.5</v>
      </c>
      <c r="H16" s="123">
        <f>F16*G16</f>
        <v>31748.264999999999</v>
      </c>
      <c r="I16" s="113"/>
      <c r="J16" s="113"/>
    </row>
    <row r="17" spans="2:10" ht="13.5" customHeight="1">
      <c r="B17" s="113"/>
      <c r="C17" s="124"/>
      <c r="D17" s="127"/>
      <c r="E17" s="120"/>
      <c r="F17" s="121"/>
      <c r="G17" s="122"/>
      <c r="H17" s="123"/>
      <c r="I17" s="113"/>
      <c r="J17" s="113"/>
    </row>
    <row r="18" spans="2:10" ht="54" customHeight="1">
      <c r="B18" s="113"/>
      <c r="C18" s="124" t="s">
        <v>1149</v>
      </c>
      <c r="D18" s="127" t="s">
        <v>1145</v>
      </c>
      <c r="E18" s="120" t="s">
        <v>977</v>
      </c>
      <c r="F18" s="517">
        <f ca="1">Measurements!I49</f>
        <v>11</v>
      </c>
      <c r="G18" s="122">
        <f ca="1">'Component Cost Breakdown'!K49</f>
        <v>1196.69</v>
      </c>
      <c r="H18" s="123">
        <f>F18*G18</f>
        <v>13163.59</v>
      </c>
      <c r="I18" s="113"/>
      <c r="J18" s="113"/>
    </row>
    <row r="19" spans="2:10" ht="12" customHeight="1">
      <c r="B19" s="113"/>
      <c r="C19" s="124"/>
      <c r="D19" s="127"/>
      <c r="E19" s="120"/>
      <c r="F19" s="121"/>
      <c r="G19" s="122"/>
      <c r="H19" s="123"/>
      <c r="I19" s="113"/>
      <c r="J19" s="113"/>
    </row>
    <row r="20" spans="2:10" ht="51" customHeight="1">
      <c r="B20" s="113"/>
      <c r="C20" s="124"/>
      <c r="D20" s="127" t="s">
        <v>1133</v>
      </c>
      <c r="E20" s="120" t="s">
        <v>977</v>
      </c>
      <c r="F20" s="517">
        <f ca="1">Measurements!I52</f>
        <v>6</v>
      </c>
      <c r="G20" s="122">
        <f ca="1">'Component Cost Breakdown'!K61</f>
        <v>1925.8000000000002</v>
      </c>
      <c r="H20" s="123">
        <f>F20*G20</f>
        <v>11554.800000000001</v>
      </c>
      <c r="I20" s="113"/>
      <c r="J20" s="113"/>
    </row>
    <row r="21" spans="2:10" ht="12" customHeight="1">
      <c r="B21" s="113"/>
      <c r="C21" s="124"/>
      <c r="D21" s="127"/>
      <c r="E21" s="120"/>
      <c r="F21" s="121"/>
      <c r="G21" s="122"/>
      <c r="H21" s="123"/>
      <c r="I21" s="113"/>
      <c r="J21" s="113"/>
    </row>
    <row r="22" spans="2:10" ht="51.75" customHeight="1">
      <c r="B22" s="113"/>
      <c r="C22" s="124"/>
      <c r="D22" s="127" t="s">
        <v>1134</v>
      </c>
      <c r="E22" s="120" t="s">
        <v>977</v>
      </c>
      <c r="F22" s="517">
        <f ca="1">Measurements!I55</f>
        <v>1</v>
      </c>
      <c r="G22" s="122">
        <f ca="1">'Component Cost Breakdown'!K73</f>
        <v>967.5</v>
      </c>
      <c r="H22" s="123">
        <f>F22*G22</f>
        <v>967.5</v>
      </c>
      <c r="I22" s="113"/>
      <c r="J22" s="113"/>
    </row>
    <row r="23" spans="2:10" ht="12" customHeight="1">
      <c r="B23" s="113"/>
      <c r="C23" s="124"/>
      <c r="D23" s="127"/>
      <c r="E23" s="120"/>
      <c r="F23" s="121"/>
      <c r="G23" s="122"/>
      <c r="H23" s="123"/>
      <c r="I23" s="113"/>
      <c r="J23" s="113"/>
    </row>
    <row r="24" spans="2:10" ht="69" customHeight="1">
      <c r="B24" s="113"/>
      <c r="C24" s="124" t="s">
        <v>1064</v>
      </c>
      <c r="D24" s="128" t="s">
        <v>1135</v>
      </c>
      <c r="E24" s="120" t="s">
        <v>989</v>
      </c>
      <c r="F24" s="129">
        <f ca="1">Measurements!I61</f>
        <v>23.53</v>
      </c>
      <c r="G24" s="122">
        <f ca="1">'Component Cost Breakdown'!K85</f>
        <v>727.9</v>
      </c>
      <c r="H24" s="123">
        <f>F24*G24</f>
        <v>17127.487000000001</v>
      </c>
      <c r="I24" s="113"/>
      <c r="J24" s="113"/>
    </row>
    <row r="25" spans="2:10">
      <c r="B25" s="113"/>
      <c r="C25" s="124"/>
      <c r="D25" s="128"/>
      <c r="E25" s="120"/>
      <c r="F25" s="121"/>
      <c r="G25" s="122"/>
      <c r="H25" s="123"/>
      <c r="I25" s="113"/>
      <c r="J25" s="113"/>
    </row>
    <row r="26" spans="2:10" ht="39" customHeight="1">
      <c r="B26" s="113"/>
      <c r="C26" s="124" t="s">
        <v>1065</v>
      </c>
      <c r="D26" s="128" t="s">
        <v>1066</v>
      </c>
      <c r="E26" s="120" t="s">
        <v>1067</v>
      </c>
      <c r="F26" s="509">
        <f ca="1">Measurements!I67</f>
        <v>3.8779500000000007</v>
      </c>
      <c r="G26" s="122">
        <f ca="1">'Component Cost Breakdown'!K94</f>
        <v>34.299999999999997</v>
      </c>
      <c r="H26" s="123">
        <f>F26*G26</f>
        <v>133.01368500000001</v>
      </c>
      <c r="I26" s="113"/>
      <c r="J26" s="113"/>
    </row>
    <row r="27" spans="2:10">
      <c r="B27" s="113"/>
      <c r="C27" s="124"/>
      <c r="D27" s="127"/>
      <c r="E27" s="113"/>
      <c r="F27" s="140"/>
      <c r="G27" s="122"/>
      <c r="H27" s="123"/>
      <c r="I27" s="113"/>
      <c r="J27" s="113"/>
    </row>
    <row r="28" spans="2:10" ht="43.5" customHeight="1">
      <c r="B28" s="113"/>
      <c r="C28" s="124" t="s">
        <v>1068</v>
      </c>
      <c r="D28" s="128" t="s">
        <v>1069</v>
      </c>
      <c r="E28" s="120" t="s">
        <v>1054</v>
      </c>
      <c r="F28" s="517">
        <f ca="1">Measurements!I76</f>
        <v>1</v>
      </c>
      <c r="G28" s="122">
        <f ca="1">'Component Cost Breakdown'!K98</f>
        <v>2500</v>
      </c>
      <c r="H28" s="123">
        <f>F28*G28</f>
        <v>2500</v>
      </c>
      <c r="I28" s="113"/>
      <c r="J28" s="113"/>
    </row>
    <row r="29" spans="2:10">
      <c r="B29" s="130"/>
      <c r="C29" s="131"/>
      <c r="D29" s="141"/>
      <c r="E29" s="132"/>
      <c r="F29" s="133"/>
      <c r="G29" s="134"/>
      <c r="H29" s="135"/>
      <c r="I29" s="130"/>
      <c r="J29" s="130"/>
    </row>
    <row r="30" spans="2:10">
      <c r="C30" s="142"/>
      <c r="D30" s="143"/>
    </row>
    <row r="31" spans="2:10">
      <c r="C31" s="142"/>
      <c r="D31" s="143"/>
    </row>
    <row r="32" spans="2:10">
      <c r="B32" s="101"/>
      <c r="C32" s="145"/>
      <c r="D32" s="146"/>
      <c r="E32" s="847" t="s">
        <v>1055</v>
      </c>
      <c r="F32" s="847"/>
      <c r="G32" s="847"/>
      <c r="H32" s="847"/>
      <c r="I32" s="102"/>
      <c r="J32" s="105"/>
    </row>
    <row r="33" spans="2:10" ht="38.25" customHeight="1">
      <c r="B33" s="104" t="s">
        <v>1056</v>
      </c>
      <c r="C33" s="106" t="s">
        <v>1057</v>
      </c>
      <c r="D33" s="106" t="s">
        <v>1058</v>
      </c>
      <c r="E33" s="104" t="s">
        <v>982</v>
      </c>
      <c r="F33" s="104" t="s">
        <v>1059</v>
      </c>
      <c r="G33" s="106" t="s">
        <v>1111</v>
      </c>
      <c r="H33" s="106" t="s">
        <v>1112</v>
      </c>
      <c r="I33" s="106" t="s">
        <v>1113</v>
      </c>
      <c r="J33" s="106" t="s">
        <v>1060</v>
      </c>
    </row>
    <row r="34" spans="2:10">
      <c r="B34" s="107"/>
      <c r="C34" s="147"/>
      <c r="D34" s="148"/>
      <c r="E34" s="107"/>
      <c r="F34" s="109"/>
      <c r="G34" s="109"/>
      <c r="H34" s="107"/>
      <c r="I34" s="107"/>
      <c r="J34" s="107"/>
    </row>
    <row r="35" spans="2:10">
      <c r="B35" s="112" t="s">
        <v>1070</v>
      </c>
      <c r="C35" s="124"/>
      <c r="D35" s="127"/>
      <c r="E35" s="115" t="s">
        <v>1062</v>
      </c>
      <c r="F35" s="520">
        <f ca="1">Measurements!$I$78</f>
        <v>944.5729399999999</v>
      </c>
      <c r="G35" s="117">
        <f>H35/F35</f>
        <v>875.39991353129392</v>
      </c>
      <c r="H35" s="118">
        <f>SUM(H37:H41)</f>
        <v>826879.07</v>
      </c>
      <c r="I35" s="118">
        <f>ROUND(H35/E5,2)</f>
        <v>875.4</v>
      </c>
      <c r="J35" s="119">
        <f ca="1">'Elemental Estimate'!I12</f>
        <v>0.17018280658714272</v>
      </c>
    </row>
    <row r="36" spans="2:10">
      <c r="B36" s="112" t="s">
        <v>1019</v>
      </c>
      <c r="C36" s="124"/>
      <c r="D36" s="127"/>
      <c r="E36" s="113"/>
      <c r="F36" s="140"/>
      <c r="G36" s="140"/>
      <c r="H36" s="113"/>
      <c r="I36" s="113"/>
      <c r="J36" s="113"/>
    </row>
    <row r="37" spans="2:10" ht="96.75" customHeight="1">
      <c r="B37" s="113"/>
      <c r="C37" s="137" t="s">
        <v>1071</v>
      </c>
      <c r="D37" s="128" t="s">
        <v>2</v>
      </c>
      <c r="E37" s="120" t="s">
        <v>1054</v>
      </c>
      <c r="F37" s="517">
        <f ca="1">Measurements!I85</f>
        <v>666.89173999999991</v>
      </c>
      <c r="G37" s="122">
        <f ca="1">'Component Cost Breakdown'!K109</f>
        <v>1239.8999999999999</v>
      </c>
      <c r="H37" s="123">
        <f>ROUND(G37*F37,2)</f>
        <v>826879.07</v>
      </c>
      <c r="I37" s="113"/>
      <c r="J37" s="113"/>
    </row>
    <row r="38" spans="2:10" ht="15" customHeight="1">
      <c r="B38" s="113"/>
      <c r="C38" s="137"/>
      <c r="D38" s="128"/>
      <c r="E38" s="120"/>
      <c r="F38" s="517"/>
      <c r="G38" s="122"/>
      <c r="H38" s="123"/>
      <c r="I38" s="113"/>
      <c r="J38" s="113"/>
    </row>
    <row r="39" spans="2:10" ht="96.75" customHeight="1">
      <c r="B39" s="113"/>
      <c r="C39" s="137" t="s">
        <v>1</v>
      </c>
      <c r="D39" s="128" t="s">
        <v>0</v>
      </c>
      <c r="E39" s="120" t="s">
        <v>1054</v>
      </c>
      <c r="F39" s="517">
        <f ca="1">Measurements!G90</f>
        <v>0</v>
      </c>
      <c r="G39" s="122">
        <f ca="1">'Component Cost Breakdown'!K123</f>
        <v>1358.5</v>
      </c>
      <c r="H39" s="123">
        <f>F39*G39</f>
        <v>0</v>
      </c>
      <c r="I39" s="113"/>
      <c r="J39" s="113"/>
    </row>
    <row r="40" spans="2:10" ht="15" customHeight="1">
      <c r="B40" s="113"/>
      <c r="C40" s="137"/>
      <c r="D40" s="128"/>
      <c r="E40" s="120"/>
      <c r="F40" s="517"/>
      <c r="G40" s="122"/>
      <c r="H40" s="123"/>
      <c r="I40" s="113"/>
      <c r="J40" s="113"/>
    </row>
    <row r="41" spans="2:10" ht="12.75" customHeight="1">
      <c r="B41" s="130"/>
      <c r="C41" s="511"/>
      <c r="D41" s="512"/>
      <c r="E41" s="132"/>
      <c r="F41" s="133"/>
      <c r="G41" s="134"/>
      <c r="H41" s="135"/>
      <c r="I41" s="130"/>
      <c r="J41" s="130"/>
    </row>
    <row r="42" spans="2:10">
      <c r="B42" s="136"/>
      <c r="C42" s="137"/>
      <c r="D42" s="152"/>
      <c r="E42" s="136"/>
      <c r="F42" s="153"/>
      <c r="G42" s="153"/>
      <c r="H42" s="136"/>
      <c r="I42" s="136"/>
      <c r="J42" s="136"/>
    </row>
    <row r="43" spans="2:10">
      <c r="B43" s="136"/>
      <c r="C43" s="137"/>
      <c r="D43" s="152"/>
      <c r="E43" s="136"/>
      <c r="F43" s="153"/>
      <c r="G43" s="153"/>
      <c r="H43" s="136"/>
      <c r="I43" s="136"/>
      <c r="J43" s="136"/>
    </row>
    <row r="44" spans="2:10">
      <c r="B44" s="101"/>
      <c r="C44" s="145"/>
      <c r="D44" s="146"/>
      <c r="E44" s="847" t="s">
        <v>1055</v>
      </c>
      <c r="F44" s="847"/>
      <c r="G44" s="847"/>
      <c r="H44" s="847"/>
      <c r="I44" s="102"/>
      <c r="J44" s="105"/>
    </row>
    <row r="45" spans="2:10" ht="34.799999999999997">
      <c r="B45" s="104" t="s">
        <v>1056</v>
      </c>
      <c r="C45" s="106" t="s">
        <v>1057</v>
      </c>
      <c r="D45" s="106" t="s">
        <v>1058</v>
      </c>
      <c r="E45" s="104" t="s">
        <v>982</v>
      </c>
      <c r="F45" s="104" t="s">
        <v>1059</v>
      </c>
      <c r="G45" s="106" t="s">
        <v>1111</v>
      </c>
      <c r="H45" s="106" t="s">
        <v>1112</v>
      </c>
      <c r="I45" s="106" t="s">
        <v>1113</v>
      </c>
      <c r="J45" s="106" t="s">
        <v>1060</v>
      </c>
    </row>
    <row r="46" spans="2:10">
      <c r="B46" s="107"/>
      <c r="C46" s="147"/>
      <c r="D46" s="148"/>
      <c r="E46" s="107"/>
      <c r="F46" s="109"/>
      <c r="G46" s="109"/>
      <c r="H46" s="107"/>
      <c r="I46" s="107"/>
      <c r="J46" s="107"/>
    </row>
    <row r="47" spans="2:10" s="523" customFormat="1">
      <c r="B47" s="112" t="s">
        <v>126</v>
      </c>
      <c r="C47" s="124"/>
      <c r="D47" s="127"/>
      <c r="E47" s="115" t="s">
        <v>973</v>
      </c>
      <c r="F47" s="520">
        <f ca="1">Measurements!I96</f>
        <v>668</v>
      </c>
      <c r="G47" s="117">
        <f>H47/F47</f>
        <v>1647.5396160179639</v>
      </c>
      <c r="H47" s="118">
        <f>SUM(H49:H57)</f>
        <v>1100556.4634999998</v>
      </c>
      <c r="I47" s="118">
        <f>H47/F47</f>
        <v>1647.5396160179639</v>
      </c>
      <c r="J47" s="119">
        <f ca="1">'Elemental Estimate'!I13</f>
        <v>0.22650928601451994</v>
      </c>
    </row>
    <row r="48" spans="2:10" s="523" customFormat="1">
      <c r="B48" s="112" t="s">
        <v>125</v>
      </c>
      <c r="C48" s="124"/>
      <c r="D48" s="127"/>
      <c r="E48" s="113"/>
      <c r="F48" s="140"/>
      <c r="G48" s="140"/>
      <c r="H48" s="118"/>
      <c r="I48" s="113"/>
      <c r="J48" s="113"/>
    </row>
    <row r="49" spans="2:10" ht="46.2">
      <c r="B49" s="113"/>
      <c r="C49" s="137" t="s">
        <v>127</v>
      </c>
      <c r="D49" s="127" t="s">
        <v>128</v>
      </c>
      <c r="E49" s="120" t="s">
        <v>973</v>
      </c>
      <c r="F49" s="517">
        <f ca="1">Measurements!I102</f>
        <v>172.511</v>
      </c>
      <c r="G49" s="122">
        <f ca="1">'Component Cost Breakdown'!K137</f>
        <v>5458</v>
      </c>
      <c r="H49" s="123">
        <f t="shared" ref="H49:H57" si="0">G49*F49</f>
        <v>941565.03799999994</v>
      </c>
      <c r="I49" s="113"/>
      <c r="J49" s="113"/>
    </row>
    <row r="50" spans="2:10">
      <c r="B50" s="113"/>
      <c r="C50" s="154"/>
      <c r="D50" s="127"/>
      <c r="E50" s="120"/>
      <c r="F50" s="121"/>
      <c r="G50" s="140"/>
      <c r="H50" s="123"/>
      <c r="I50" s="113"/>
      <c r="J50" s="113"/>
    </row>
    <row r="51" spans="2:10" ht="23.4">
      <c r="B51" s="113"/>
      <c r="C51" s="609" t="s">
        <v>204</v>
      </c>
      <c r="D51" s="155" t="s">
        <v>131</v>
      </c>
      <c r="E51" s="120" t="s">
        <v>973</v>
      </c>
      <c r="F51" s="517">
        <f ca="1">Measurements!I106</f>
        <v>27</v>
      </c>
      <c r="G51" s="122">
        <f ca="1">'Component Cost Breakdown'!K144</f>
        <v>991</v>
      </c>
      <c r="H51" s="123">
        <f t="shared" si="0"/>
        <v>26757</v>
      </c>
      <c r="I51" s="113"/>
      <c r="J51" s="113"/>
    </row>
    <row r="52" spans="2:10">
      <c r="B52" s="113"/>
      <c r="C52" s="154"/>
      <c r="D52" s="127"/>
      <c r="E52" s="120"/>
      <c r="F52" s="121"/>
      <c r="G52" s="140"/>
      <c r="H52" s="123"/>
      <c r="I52" s="113"/>
      <c r="J52" s="113"/>
    </row>
    <row r="53" spans="2:10" ht="69">
      <c r="B53" s="113"/>
      <c r="C53" s="154" t="s">
        <v>205</v>
      </c>
      <c r="D53" s="127" t="s">
        <v>133</v>
      </c>
      <c r="E53" s="120" t="s">
        <v>973</v>
      </c>
      <c r="F53" s="517">
        <f ca="1">Measurements!I110</f>
        <v>6.8200000000000012</v>
      </c>
      <c r="G53" s="122">
        <f ca="1">'Component Cost Breakdown'!K149</f>
        <v>3076</v>
      </c>
      <c r="H53" s="123">
        <f t="shared" si="0"/>
        <v>20978.320000000003</v>
      </c>
      <c r="I53" s="113"/>
      <c r="J53" s="113"/>
    </row>
    <row r="54" spans="2:10">
      <c r="B54" s="113"/>
      <c r="C54" s="154"/>
      <c r="D54" s="127"/>
      <c r="E54" s="120"/>
      <c r="F54" s="121"/>
      <c r="G54" s="122"/>
      <c r="H54" s="118"/>
      <c r="I54" s="113"/>
      <c r="J54" s="113"/>
    </row>
    <row r="55" spans="2:10" ht="34.799999999999997">
      <c r="B55" s="113"/>
      <c r="C55" s="154" t="s">
        <v>206</v>
      </c>
      <c r="D55" s="127" t="s">
        <v>156</v>
      </c>
      <c r="E55" s="120" t="s">
        <v>989</v>
      </c>
      <c r="F55" s="517">
        <f ca="1">Measurements!I114</f>
        <v>14.125</v>
      </c>
      <c r="G55" s="157">
        <f ca="1">'Component Cost Breakdown'!K160</f>
        <v>1975.4559999999999</v>
      </c>
      <c r="H55" s="123">
        <f t="shared" si="0"/>
        <v>27903.315999999999</v>
      </c>
      <c r="I55" s="113"/>
      <c r="J55" s="113"/>
    </row>
    <row r="56" spans="2:10">
      <c r="B56" s="113"/>
      <c r="C56" s="113"/>
      <c r="D56" s="114"/>
      <c r="E56" s="113"/>
      <c r="F56" s="140"/>
      <c r="G56" s="140"/>
      <c r="H56" s="123"/>
      <c r="I56" s="113"/>
      <c r="J56" s="113"/>
    </row>
    <row r="57" spans="2:10" ht="23.4">
      <c r="B57" s="113"/>
      <c r="C57" s="154" t="s">
        <v>207</v>
      </c>
      <c r="D57" s="128" t="s">
        <v>157</v>
      </c>
      <c r="E57" s="120" t="s">
        <v>989</v>
      </c>
      <c r="F57" s="518">
        <f ca="1">Measurements!I118</f>
        <v>33.4</v>
      </c>
      <c r="G57" s="122">
        <f ca="1">'Component Cost Breakdown'!K166</f>
        <v>2495.5925000000002</v>
      </c>
      <c r="H57" s="123">
        <f t="shared" si="0"/>
        <v>83352.789499999999</v>
      </c>
      <c r="I57" s="113"/>
      <c r="J57" s="113"/>
    </row>
    <row r="58" spans="2:10">
      <c r="B58" s="113"/>
      <c r="C58" s="154"/>
      <c r="D58" s="127"/>
      <c r="E58" s="120"/>
      <c r="F58" s="121"/>
      <c r="G58" s="140"/>
      <c r="H58" s="118"/>
      <c r="I58" s="113"/>
      <c r="J58" s="113"/>
    </row>
    <row r="59" spans="2:10">
      <c r="B59" s="113"/>
      <c r="C59" s="154"/>
      <c r="D59" s="127"/>
      <c r="E59" s="120"/>
      <c r="F59" s="121"/>
      <c r="G59" s="140"/>
      <c r="H59" s="123"/>
      <c r="I59" s="113"/>
      <c r="J59" s="113"/>
    </row>
    <row r="60" spans="2:10">
      <c r="B60" s="112" t="s">
        <v>196</v>
      </c>
      <c r="C60" s="124"/>
      <c r="D60" s="127"/>
      <c r="E60" s="115" t="s">
        <v>1062</v>
      </c>
      <c r="F60" s="519">
        <v>668.63</v>
      </c>
      <c r="G60" s="799">
        <f>H60/F60</f>
        <v>66.443001360991886</v>
      </c>
      <c r="H60" s="118">
        <f>H62</f>
        <v>44425.784</v>
      </c>
      <c r="I60" s="800">
        <f>H60/F60</f>
        <v>66.443001360991886</v>
      </c>
      <c r="J60" s="123">
        <f ca="1">'Elemental Estimate'!I14</f>
        <v>9.1434223942252878E-3</v>
      </c>
    </row>
    <row r="61" spans="2:10">
      <c r="B61" s="112" t="s">
        <v>195</v>
      </c>
      <c r="C61" s="124"/>
      <c r="D61" s="127"/>
      <c r="E61" s="113"/>
      <c r="F61" s="121"/>
      <c r="G61" s="140"/>
      <c r="H61" s="123"/>
      <c r="I61" s="113"/>
      <c r="J61" s="113"/>
    </row>
    <row r="62" spans="2:10" ht="34.799999999999997">
      <c r="B62" s="113"/>
      <c r="C62" s="670" t="s">
        <v>197</v>
      </c>
      <c r="D62" s="671" t="s">
        <v>155</v>
      </c>
      <c r="E62" s="120" t="s">
        <v>973</v>
      </c>
      <c r="F62" s="518">
        <f ca="1">Measurements!I141</f>
        <v>26</v>
      </c>
      <c r="G62" s="140">
        <f ca="1">'Component Cost Breakdown'!K184</f>
        <v>1708.684</v>
      </c>
      <c r="H62" s="123">
        <f>G62*F62</f>
        <v>44425.784</v>
      </c>
      <c r="I62" s="113"/>
      <c r="J62" s="113"/>
    </row>
    <row r="63" spans="2:10" ht="37.5" customHeight="1">
      <c r="B63" s="113"/>
      <c r="C63" s="154"/>
      <c r="D63" s="127"/>
      <c r="E63" s="120"/>
      <c r="F63" s="121"/>
      <c r="G63" s="140"/>
      <c r="H63" s="123"/>
      <c r="I63" s="113"/>
      <c r="J63" s="113"/>
    </row>
    <row r="64" spans="2:10">
      <c r="B64" s="107"/>
      <c r="C64" s="147"/>
      <c r="D64" s="148"/>
      <c r="E64" s="107"/>
      <c r="F64" s="109"/>
      <c r="G64" s="109"/>
      <c r="H64" s="107"/>
      <c r="I64" s="107"/>
      <c r="J64" s="107"/>
    </row>
    <row r="65" spans="2:10">
      <c r="B65" s="112" t="s">
        <v>1072</v>
      </c>
      <c r="C65" s="124"/>
      <c r="D65" s="127"/>
      <c r="E65" s="115" t="s">
        <v>1062</v>
      </c>
      <c r="F65" s="520">
        <f ca="1">Measurements!$I$153</f>
        <v>646.32040000000006</v>
      </c>
      <c r="G65" s="117">
        <f>ROUND(H65/F65,2)</f>
        <v>345.69</v>
      </c>
      <c r="H65" s="118">
        <f>SUM(H67:H86)</f>
        <v>223427.25226000001</v>
      </c>
      <c r="I65" s="118">
        <f>ROUND(H65/E5,2)</f>
        <v>236.54</v>
      </c>
      <c r="J65" s="119">
        <f ca="1">'Elemental Estimate'!I15</f>
        <v>5.9255456327764536E-2</v>
      </c>
    </row>
    <row r="66" spans="2:10">
      <c r="B66" s="112" t="s">
        <v>1073</v>
      </c>
      <c r="C66" s="124"/>
      <c r="D66" s="127"/>
      <c r="E66" s="113"/>
      <c r="F66" s="140"/>
      <c r="G66" s="140"/>
      <c r="H66" s="113"/>
      <c r="I66" s="113"/>
      <c r="J66" s="113"/>
    </row>
    <row r="67" spans="2:10" ht="57.6">
      <c r="B67" s="113"/>
      <c r="C67" s="137" t="s">
        <v>1074</v>
      </c>
      <c r="D67" s="127" t="s">
        <v>308</v>
      </c>
      <c r="E67" s="120" t="s">
        <v>1054</v>
      </c>
      <c r="F67" s="517">
        <f ca="1">Measurements!$I$169</f>
        <v>155.155</v>
      </c>
      <c r="G67" s="122">
        <f ca="1">'Component Cost Breakdown'!$K$196</f>
        <v>156.9</v>
      </c>
      <c r="H67" s="123">
        <f>ROUND(G67*F67,2)</f>
        <v>24343.82</v>
      </c>
      <c r="I67" s="113"/>
      <c r="J67" s="113"/>
    </row>
    <row r="68" spans="2:10">
      <c r="B68" s="113"/>
      <c r="C68" s="137"/>
      <c r="D68" s="127"/>
      <c r="E68" s="120"/>
      <c r="F68" s="517"/>
      <c r="G68" s="122"/>
      <c r="H68" s="123"/>
      <c r="I68" s="113"/>
      <c r="J68" s="113"/>
    </row>
    <row r="69" spans="2:10" ht="46.2">
      <c r="B69" s="113"/>
      <c r="C69" s="137"/>
      <c r="D69" s="114" t="s">
        <v>309</v>
      </c>
      <c r="E69" s="120" t="s">
        <v>1054</v>
      </c>
      <c r="F69" s="517">
        <f ca="1">Measurements!I173</f>
        <v>491.16540000000009</v>
      </c>
      <c r="G69" s="122">
        <f ca="1">'Component Cost Breakdown'!K201</f>
        <v>221.9</v>
      </c>
      <c r="H69" s="123">
        <f>G69*F69</f>
        <v>108989.60226000003</v>
      </c>
      <c r="I69" s="113"/>
      <c r="J69" s="113"/>
    </row>
    <row r="70" spans="2:10">
      <c r="B70" s="113"/>
      <c r="C70" s="137"/>
      <c r="D70" s="114"/>
      <c r="E70" s="120"/>
      <c r="F70" s="517"/>
      <c r="G70" s="122"/>
      <c r="H70" s="123"/>
      <c r="I70" s="113"/>
      <c r="J70" s="113"/>
    </row>
    <row r="71" spans="2:10" ht="23.4">
      <c r="B71" s="113"/>
      <c r="C71" s="137"/>
      <c r="D71" s="114" t="s">
        <v>314</v>
      </c>
      <c r="E71" s="120" t="s">
        <v>1054</v>
      </c>
      <c r="F71" s="517">
        <f ca="1">Measurements!I187</f>
        <v>27.799999999999997</v>
      </c>
      <c r="G71" s="122">
        <f ca="1">'Component Cost Breakdown'!K206</f>
        <v>280</v>
      </c>
      <c r="H71" s="123">
        <f>G71*F71</f>
        <v>7783.9999999999991</v>
      </c>
      <c r="I71" s="113"/>
      <c r="J71" s="113"/>
    </row>
    <row r="72" spans="2:10">
      <c r="B72" s="113"/>
      <c r="C72" s="137"/>
      <c r="D72" s="127"/>
      <c r="E72" s="120"/>
      <c r="F72" s="517"/>
      <c r="G72" s="122"/>
      <c r="H72" s="123"/>
      <c r="I72" s="113"/>
      <c r="J72" s="113"/>
    </row>
    <row r="73" spans="2:10" ht="84.75" customHeight="1">
      <c r="B73" s="113"/>
      <c r="C73" s="154" t="s">
        <v>1075</v>
      </c>
      <c r="D73" s="155" t="s">
        <v>1076</v>
      </c>
      <c r="E73" s="120" t="s">
        <v>1054</v>
      </c>
      <c r="F73" s="517">
        <f ca="1">Measurements!$I$205</f>
        <v>155.155</v>
      </c>
      <c r="G73" s="122">
        <f ca="1">'Component Cost Breakdown'!$K$209</f>
        <v>102</v>
      </c>
      <c r="H73" s="123">
        <f>ROUND(G73*F73,2)</f>
        <v>15825.81</v>
      </c>
      <c r="I73" s="113"/>
      <c r="J73" s="113"/>
    </row>
    <row r="74" spans="2:10">
      <c r="B74" s="113"/>
      <c r="C74" s="154"/>
      <c r="D74" s="127"/>
      <c r="E74" s="120"/>
      <c r="F74" s="121"/>
      <c r="G74" s="140"/>
      <c r="H74" s="123"/>
      <c r="I74" s="113"/>
      <c r="J74" s="113"/>
    </row>
    <row r="75" spans="2:10" ht="80.400000000000006">
      <c r="B75" s="113"/>
      <c r="C75" s="154" t="s">
        <v>1077</v>
      </c>
      <c r="D75" s="127" t="s">
        <v>315</v>
      </c>
      <c r="E75" s="120" t="s">
        <v>1054</v>
      </c>
      <c r="F75" s="517">
        <f ca="1">Measurements!$I$210</f>
        <v>37.252399999999994</v>
      </c>
      <c r="G75" s="122">
        <f ca="1">'Component Cost Breakdown'!$K$215</f>
        <v>378</v>
      </c>
      <c r="H75" s="123">
        <f>ROUND(G75*F75,2)</f>
        <v>14081.41</v>
      </c>
      <c r="I75" s="113"/>
      <c r="J75" s="113"/>
    </row>
    <row r="76" spans="2:10" ht="12.75" customHeight="1">
      <c r="B76" s="113"/>
      <c r="C76" s="154"/>
      <c r="D76" s="127"/>
      <c r="E76" s="120"/>
      <c r="F76" s="121"/>
      <c r="G76" s="122"/>
      <c r="H76" s="123"/>
      <c r="I76" s="113"/>
      <c r="J76" s="113"/>
    </row>
    <row r="77" spans="2:10" ht="80.400000000000006">
      <c r="B77" s="113"/>
      <c r="C77" s="154"/>
      <c r="D77" s="127" t="s">
        <v>316</v>
      </c>
      <c r="E77" s="120" t="s">
        <v>1054</v>
      </c>
      <c r="F77" s="517">
        <f ca="1">Measurements!$I$216</f>
        <v>0.96899999999999997</v>
      </c>
      <c r="G77" s="157">
        <f ca="1">'Component Cost Breakdown'!$K$225</f>
        <v>378</v>
      </c>
      <c r="H77" s="123">
        <f>ROUND(G77*F77,2)</f>
        <v>366.28</v>
      </c>
      <c r="I77" s="113"/>
      <c r="J77" s="113"/>
    </row>
    <row r="78" spans="2:10" ht="12.75" customHeight="1">
      <c r="B78" s="113"/>
      <c r="C78" s="113"/>
      <c r="D78" s="114"/>
      <c r="E78" s="113"/>
      <c r="F78" s="140"/>
      <c r="G78" s="140"/>
      <c r="H78" s="113"/>
      <c r="I78" s="113"/>
      <c r="J78" s="113"/>
    </row>
    <row r="79" spans="2:10" ht="34.799999999999997">
      <c r="B79" s="113"/>
      <c r="C79" s="154" t="s">
        <v>536</v>
      </c>
      <c r="D79" s="128" t="s">
        <v>324</v>
      </c>
      <c r="E79" s="120" t="s">
        <v>977</v>
      </c>
      <c r="F79" s="518">
        <f ca="1">Measurements!$I$224</f>
        <v>1</v>
      </c>
      <c r="G79" s="122">
        <f ca="1">'Component Cost Breakdown'!$K$235</f>
        <v>1058.5320000000002</v>
      </c>
      <c r="H79" s="123">
        <f>ROUND(G79*F79,2)</f>
        <v>1058.53</v>
      </c>
      <c r="I79" s="113"/>
      <c r="J79" s="113"/>
    </row>
    <row r="80" spans="2:10">
      <c r="B80" s="113"/>
      <c r="C80" s="154"/>
      <c r="D80" s="127"/>
      <c r="E80" s="120"/>
      <c r="F80" s="121"/>
      <c r="G80" s="140"/>
      <c r="H80" s="123"/>
      <c r="I80" s="113"/>
      <c r="J80" s="113"/>
    </row>
    <row r="81" spans="2:13" ht="80.400000000000006">
      <c r="B81" s="113"/>
      <c r="C81" s="154"/>
      <c r="D81" s="128" t="s">
        <v>299</v>
      </c>
      <c r="E81" s="120" t="s">
        <v>977</v>
      </c>
      <c r="F81" s="518">
        <f ca="1">Measurements!$I$227</f>
        <v>4</v>
      </c>
      <c r="G81" s="157">
        <f ca="1">'Component Cost Breakdown'!$K$244</f>
        <v>3694.2</v>
      </c>
      <c r="H81" s="123">
        <f>ROUND(G81*F81,2)</f>
        <v>14776.8</v>
      </c>
      <c r="I81" s="113"/>
      <c r="J81" s="113"/>
    </row>
    <row r="82" spans="2:13">
      <c r="B82" s="113"/>
      <c r="C82" s="154"/>
      <c r="D82" s="128"/>
      <c r="E82" s="120"/>
      <c r="F82" s="518"/>
      <c r="G82" s="157"/>
      <c r="H82" s="123"/>
      <c r="I82" s="113"/>
      <c r="J82" s="113"/>
    </row>
    <row r="83" spans="2:13" ht="57.6">
      <c r="B83" s="113"/>
      <c r="C83" s="609" t="s">
        <v>194</v>
      </c>
      <c r="D83" s="128" t="s">
        <v>190</v>
      </c>
      <c r="E83" s="120" t="s">
        <v>977</v>
      </c>
      <c r="F83" s="518">
        <f ca="1">Measurements!I230</f>
        <v>2</v>
      </c>
      <c r="G83" s="157">
        <f ca="1">'Component Cost Breakdown'!K255</f>
        <v>16628</v>
      </c>
      <c r="H83" s="123">
        <f>G83*F83</f>
        <v>33256</v>
      </c>
      <c r="I83" s="113"/>
      <c r="J83" s="113"/>
    </row>
    <row r="84" spans="2:13">
      <c r="B84" s="113"/>
      <c r="C84" s="609"/>
      <c r="D84" s="128"/>
      <c r="E84" s="120"/>
      <c r="F84" s="518"/>
      <c r="G84" s="157"/>
      <c r="H84" s="123"/>
      <c r="I84" s="113"/>
      <c r="J84" s="113"/>
    </row>
    <row r="85" spans="2:13" ht="46.2">
      <c r="B85" s="113"/>
      <c r="C85" s="609"/>
      <c r="D85" s="128" t="s">
        <v>301</v>
      </c>
      <c r="E85" s="120" t="s">
        <v>977</v>
      </c>
      <c r="F85" s="518">
        <f ca="1">Measurements!I234</f>
        <v>1</v>
      </c>
      <c r="G85" s="157">
        <f ca="1">'Component Cost Breakdown'!K260</f>
        <v>2945</v>
      </c>
      <c r="H85" s="123">
        <f>G85*F85</f>
        <v>2945</v>
      </c>
      <c r="I85" s="113"/>
      <c r="J85" s="113"/>
    </row>
    <row r="86" spans="2:13">
      <c r="B86" s="130"/>
      <c r="C86" s="149"/>
      <c r="D86" s="141"/>
      <c r="E86" s="132"/>
      <c r="F86" s="133"/>
      <c r="G86" s="151"/>
      <c r="H86" s="135"/>
      <c r="I86" s="130"/>
      <c r="J86" s="130"/>
    </row>
    <row r="87" spans="2:13">
      <c r="C87" s="142"/>
      <c r="D87" s="144"/>
    </row>
    <row r="88" spans="2:13">
      <c r="C88" s="142"/>
      <c r="D88" s="144"/>
    </row>
    <row r="89" spans="2:13">
      <c r="B89" s="101"/>
      <c r="C89" s="145"/>
      <c r="D89" s="146"/>
      <c r="E89" s="848" t="s">
        <v>1055</v>
      </c>
      <c r="F89" s="849"/>
      <c r="G89" s="849"/>
      <c r="H89" s="850"/>
      <c r="I89" s="102"/>
      <c r="J89" s="105"/>
    </row>
    <row r="90" spans="2:13" ht="38.25" customHeight="1">
      <c r="B90" s="104" t="s">
        <v>1056</v>
      </c>
      <c r="C90" s="106" t="s">
        <v>1057</v>
      </c>
      <c r="D90" s="106" t="s">
        <v>1058</v>
      </c>
      <c r="E90" s="104" t="s">
        <v>982</v>
      </c>
      <c r="F90" s="104" t="s">
        <v>1059</v>
      </c>
      <c r="G90" s="106" t="s">
        <v>1111</v>
      </c>
      <c r="H90" s="106" t="s">
        <v>1112</v>
      </c>
      <c r="I90" s="106" t="s">
        <v>1113</v>
      </c>
      <c r="J90" s="106" t="s">
        <v>1060</v>
      </c>
    </row>
    <row r="91" spans="2:13">
      <c r="B91" s="107"/>
      <c r="C91" s="147"/>
      <c r="D91" s="148"/>
      <c r="E91" s="107"/>
      <c r="F91" s="109"/>
      <c r="G91" s="109"/>
      <c r="H91" s="107"/>
      <c r="I91" s="107"/>
      <c r="J91" s="107"/>
    </row>
    <row r="92" spans="2:13">
      <c r="B92" s="112" t="s">
        <v>537</v>
      </c>
      <c r="C92" s="124"/>
      <c r="D92" s="127"/>
      <c r="E92" s="115" t="s">
        <v>1062</v>
      </c>
      <c r="F92" s="520">
        <f ca="1">Measurements!$I$237</f>
        <v>777.72</v>
      </c>
      <c r="G92" s="117">
        <f>ROUND(H92/F92,2)</f>
        <v>746.66</v>
      </c>
      <c r="H92" s="118">
        <f>SUM(H94:H111)</f>
        <v>580692.68989000004</v>
      </c>
      <c r="I92" s="118">
        <f>ROUND(H92/E5,2)</f>
        <v>614.77</v>
      </c>
      <c r="J92" s="119">
        <f ca="1">'Elemental Estimate'!I16</f>
        <v>0.11951434655386491</v>
      </c>
    </row>
    <row r="93" spans="2:13">
      <c r="B93" s="113"/>
      <c r="C93" s="124"/>
      <c r="D93" s="127"/>
      <c r="E93" s="120"/>
      <c r="F93" s="121"/>
      <c r="G93" s="140"/>
      <c r="H93" s="113"/>
      <c r="I93" s="113"/>
      <c r="J93" s="113"/>
    </row>
    <row r="94" spans="2:13" ht="57.6">
      <c r="B94" s="113"/>
      <c r="C94" s="124" t="s">
        <v>538</v>
      </c>
      <c r="D94" s="128" t="s">
        <v>198</v>
      </c>
      <c r="E94" s="120" t="s">
        <v>136</v>
      </c>
      <c r="F94" s="517">
        <f ca="1">Measurements!I242</f>
        <v>17.887560000000001</v>
      </c>
      <c r="G94" s="122">
        <f ca="1">'Component Cost Breakdown'!K271</f>
        <v>18700.25</v>
      </c>
      <c r="H94" s="122">
        <f>G94*F94</f>
        <v>334501.84389000002</v>
      </c>
      <c r="I94" s="140"/>
      <c r="J94" s="140"/>
      <c r="K94" s="158"/>
      <c r="L94" s="138"/>
      <c r="M94" s="139"/>
    </row>
    <row r="95" spans="2:13">
      <c r="B95" s="113"/>
      <c r="C95" s="124"/>
      <c r="D95" s="94"/>
      <c r="E95" s="113"/>
      <c r="F95" s="140"/>
      <c r="G95" s="140"/>
      <c r="H95" s="123"/>
      <c r="I95" s="113"/>
      <c r="J95" s="113"/>
    </row>
    <row r="96" spans="2:13" ht="54.75" customHeight="1">
      <c r="B96" s="113"/>
      <c r="C96" s="124" t="s">
        <v>539</v>
      </c>
      <c r="D96" s="127" t="s">
        <v>971</v>
      </c>
      <c r="E96" s="120" t="s">
        <v>1054</v>
      </c>
      <c r="F96" s="517">
        <f ca="1">Measurements!$I$247</f>
        <v>1337.8480000000002</v>
      </c>
      <c r="G96" s="122">
        <f ca="1">'Component Cost Breakdown'!K275</f>
        <v>96.8</v>
      </c>
      <c r="H96" s="123">
        <f>ROUND(G96*F96,2)</f>
        <v>129503.69</v>
      </c>
      <c r="I96" s="113"/>
      <c r="J96" s="113"/>
    </row>
    <row r="97" spans="2:10">
      <c r="B97" s="113"/>
      <c r="C97" s="124"/>
      <c r="D97" s="127"/>
      <c r="E97" s="113"/>
      <c r="F97" s="140"/>
      <c r="G97" s="140"/>
      <c r="H97" s="123"/>
      <c r="I97" s="113"/>
      <c r="J97" s="113"/>
    </row>
    <row r="98" spans="2:10" ht="137.4">
      <c r="B98" s="113"/>
      <c r="C98" s="124" t="s">
        <v>345</v>
      </c>
      <c r="D98" s="677" t="s">
        <v>216</v>
      </c>
      <c r="E98" s="120" t="s">
        <v>1054</v>
      </c>
      <c r="F98" s="678">
        <f ca="1">Measurements!I251</f>
        <v>66.892400000000009</v>
      </c>
      <c r="G98" s="140">
        <f ca="1">'Component Cost Breakdown'!K279</f>
        <v>140</v>
      </c>
      <c r="H98" s="123">
        <f>G98*F98</f>
        <v>9364.9360000000015</v>
      </c>
      <c r="I98" s="113"/>
      <c r="J98" s="113"/>
    </row>
    <row r="99" spans="2:10">
      <c r="B99" s="113"/>
      <c r="C99" s="124"/>
      <c r="D99" s="127"/>
      <c r="E99" s="113"/>
      <c r="F99" s="140"/>
      <c r="G99" s="140"/>
      <c r="H99" s="123"/>
      <c r="I99" s="113"/>
      <c r="J99" s="113"/>
    </row>
    <row r="100" spans="2:10" ht="55.5" customHeight="1">
      <c r="B100" s="113"/>
      <c r="C100" s="124" t="s">
        <v>575</v>
      </c>
      <c r="D100" s="127" t="s">
        <v>972</v>
      </c>
      <c r="E100" s="120" t="s">
        <v>1054</v>
      </c>
      <c r="F100" s="517">
        <f ca="1">Measurements!I256</f>
        <v>0</v>
      </c>
      <c r="G100" s="122">
        <f ca="1">'Component Cost Breakdown'!K283</f>
        <v>0</v>
      </c>
      <c r="H100" s="123">
        <f>ROUND(G100*F100,2)</f>
        <v>0</v>
      </c>
      <c r="I100" s="113"/>
      <c r="J100" s="113"/>
    </row>
    <row r="101" spans="2:10">
      <c r="B101" s="113"/>
      <c r="C101" s="124"/>
      <c r="D101" s="127"/>
      <c r="E101" s="113"/>
      <c r="F101" s="140"/>
      <c r="G101" s="140"/>
      <c r="H101" s="123"/>
      <c r="I101" s="113"/>
      <c r="J101" s="113"/>
    </row>
    <row r="102" spans="2:10" ht="52.5" customHeight="1">
      <c r="B102" s="113"/>
      <c r="C102" s="124" t="s">
        <v>540</v>
      </c>
      <c r="D102" s="127" t="s">
        <v>960</v>
      </c>
      <c r="E102" s="120" t="s">
        <v>1054</v>
      </c>
      <c r="F102" s="517">
        <f ca="1">Measurements!I259</f>
        <v>1337.8480000000002</v>
      </c>
      <c r="G102" s="122">
        <f ca="1">'Component Cost Breakdown'!K287</f>
        <v>57</v>
      </c>
      <c r="H102" s="123">
        <f>ROUND(G102*F102,2)</f>
        <v>76257.34</v>
      </c>
      <c r="I102" s="113"/>
      <c r="J102" s="113"/>
    </row>
    <row r="103" spans="2:10">
      <c r="B103" s="113"/>
      <c r="C103" s="124"/>
      <c r="D103" s="127"/>
      <c r="E103" s="113"/>
      <c r="F103" s="140"/>
      <c r="G103" s="140"/>
      <c r="H103" s="123"/>
      <c r="I103" s="113"/>
      <c r="J103" s="113"/>
    </row>
    <row r="104" spans="2:10" s="158" customFormat="1" ht="86.25" customHeight="1">
      <c r="B104" s="140"/>
      <c r="C104" s="159" t="s">
        <v>541</v>
      </c>
      <c r="D104" s="155" t="s">
        <v>956</v>
      </c>
      <c r="E104" s="121" t="s">
        <v>989</v>
      </c>
      <c r="F104" s="517">
        <f ca="1">Measurements!I267</f>
        <v>93.6</v>
      </c>
      <c r="G104" s="122">
        <f ca="1">'Component Cost Breakdown'!K291</f>
        <v>140</v>
      </c>
      <c r="H104" s="123">
        <f>ROUND(G104*F104,2)</f>
        <v>13104</v>
      </c>
      <c r="I104" s="140"/>
      <c r="J104" s="140"/>
    </row>
    <row r="105" spans="2:10">
      <c r="B105" s="113"/>
      <c r="C105" s="124"/>
      <c r="D105" s="127"/>
      <c r="E105" s="120"/>
      <c r="F105" s="121"/>
      <c r="G105" s="122"/>
      <c r="H105" s="123"/>
      <c r="I105" s="113"/>
      <c r="J105" s="113"/>
    </row>
    <row r="106" spans="2:10" ht="72.75" customHeight="1">
      <c r="B106" s="112"/>
      <c r="C106" s="124" t="s">
        <v>542</v>
      </c>
      <c r="D106" s="127" t="s">
        <v>957</v>
      </c>
      <c r="E106" s="120" t="s">
        <v>989</v>
      </c>
      <c r="F106" s="517">
        <f ca="1">Measurements!I270</f>
        <v>58.4</v>
      </c>
      <c r="G106" s="122">
        <f ca="1">'Component Cost Breakdown'!K296</f>
        <v>90</v>
      </c>
      <c r="H106" s="123">
        <f>ROUND(G106*F106,2)</f>
        <v>5256</v>
      </c>
      <c r="I106" s="113"/>
      <c r="J106" s="113"/>
    </row>
    <row r="107" spans="2:10" ht="12.75" customHeight="1">
      <c r="B107" s="113"/>
      <c r="C107" s="124"/>
      <c r="D107" s="127"/>
      <c r="E107" s="113"/>
      <c r="F107" s="140"/>
      <c r="G107" s="140"/>
      <c r="H107" s="123"/>
      <c r="I107" s="113"/>
      <c r="J107" s="113"/>
    </row>
    <row r="108" spans="2:10" ht="54" customHeight="1">
      <c r="B108" s="113"/>
      <c r="C108" s="124" t="s">
        <v>543</v>
      </c>
      <c r="D108" s="127" t="s">
        <v>958</v>
      </c>
      <c r="E108" s="120" t="s">
        <v>989</v>
      </c>
      <c r="F108" s="517">
        <f ca="1">Measurements!I273</f>
        <v>102.55</v>
      </c>
      <c r="G108" s="122">
        <f ca="1">'Component Cost Breakdown'!K301</f>
        <v>32.5</v>
      </c>
      <c r="H108" s="123">
        <f>ROUND(G108*F108,2)</f>
        <v>3332.88</v>
      </c>
      <c r="I108" s="113"/>
      <c r="J108" s="113"/>
    </row>
    <row r="109" spans="2:10" ht="12.75" customHeight="1">
      <c r="B109" s="113"/>
      <c r="C109" s="124"/>
      <c r="D109" s="127"/>
      <c r="E109" s="120"/>
      <c r="F109" s="121"/>
      <c r="G109" s="122"/>
      <c r="H109" s="123"/>
      <c r="I109" s="113"/>
      <c r="J109" s="113"/>
    </row>
    <row r="110" spans="2:10" ht="63" customHeight="1">
      <c r="B110" s="113"/>
      <c r="C110" s="124" t="s">
        <v>544</v>
      </c>
      <c r="D110" s="127" t="s">
        <v>959</v>
      </c>
      <c r="E110" s="120" t="s">
        <v>989</v>
      </c>
      <c r="F110" s="517">
        <f ca="1">Measurements!I282</f>
        <v>42.599999999999994</v>
      </c>
      <c r="G110" s="122">
        <f ca="1">'Component Cost Breakdown'!K305</f>
        <v>220</v>
      </c>
      <c r="H110" s="123">
        <f>ROUND(G110*F110,2)</f>
        <v>9372</v>
      </c>
      <c r="I110" s="113"/>
      <c r="J110" s="113"/>
    </row>
    <row r="111" spans="2:10">
      <c r="B111" s="130"/>
      <c r="C111" s="131"/>
      <c r="D111" s="141"/>
      <c r="E111" s="130"/>
      <c r="F111" s="151"/>
      <c r="G111" s="151"/>
      <c r="H111" s="130"/>
      <c r="I111" s="130"/>
      <c r="J111" s="130"/>
    </row>
    <row r="112" spans="2:10" ht="14.25" customHeight="1"/>
    <row r="113" spans="2:10" ht="14.25" customHeight="1"/>
    <row r="114" spans="2:10">
      <c r="B114" s="101"/>
      <c r="C114" s="145"/>
      <c r="D114" s="146"/>
      <c r="E114" s="848" t="s">
        <v>1055</v>
      </c>
      <c r="F114" s="849"/>
      <c r="G114" s="849"/>
      <c r="H114" s="850"/>
      <c r="I114" s="102"/>
      <c r="J114" s="105"/>
    </row>
    <row r="115" spans="2:10" ht="37.5" customHeight="1">
      <c r="B115" s="104" t="s">
        <v>1056</v>
      </c>
      <c r="C115" s="106" t="s">
        <v>1057</v>
      </c>
      <c r="D115" s="160" t="s">
        <v>1058</v>
      </c>
      <c r="E115" s="104" t="s">
        <v>982</v>
      </c>
      <c r="F115" s="104" t="s">
        <v>1059</v>
      </c>
      <c r="G115" s="106" t="s">
        <v>1111</v>
      </c>
      <c r="H115" s="106" t="s">
        <v>1112</v>
      </c>
      <c r="I115" s="106" t="s">
        <v>1113</v>
      </c>
      <c r="J115" s="106" t="s">
        <v>1060</v>
      </c>
    </row>
    <row r="116" spans="2:10">
      <c r="B116" s="107"/>
      <c r="C116" s="147"/>
      <c r="D116" s="148"/>
      <c r="E116" s="107"/>
      <c r="F116" s="109"/>
      <c r="G116" s="109"/>
      <c r="H116" s="107"/>
      <c r="I116" s="107"/>
      <c r="J116" s="107"/>
    </row>
    <row r="117" spans="2:10">
      <c r="B117" s="112" t="s">
        <v>545</v>
      </c>
      <c r="C117" s="124"/>
      <c r="D117" s="94"/>
      <c r="E117" s="115" t="s">
        <v>1062</v>
      </c>
      <c r="F117" s="520">
        <f ca="1">Measurements!I297</f>
        <v>170.08500000000004</v>
      </c>
      <c r="G117" s="117">
        <f>H117/F117</f>
        <v>235.88499867713196</v>
      </c>
      <c r="H117" s="118">
        <f>SUM(H119:H124)</f>
        <v>40120.5</v>
      </c>
      <c r="I117" s="118">
        <f>ROUND(H117/E5,2)</f>
        <v>42.47</v>
      </c>
      <c r="J117" s="119">
        <f ca="1">'Elemental Estimate'!I17</f>
        <v>8.2573371843593282E-3</v>
      </c>
    </row>
    <row r="118" spans="2:10">
      <c r="B118" s="113"/>
      <c r="C118" s="124"/>
      <c r="D118" s="94"/>
      <c r="E118" s="120"/>
      <c r="F118" s="121"/>
      <c r="G118" s="140"/>
      <c r="H118" s="113"/>
      <c r="I118" s="113"/>
      <c r="J118" s="113"/>
    </row>
    <row r="119" spans="2:10" s="158" customFormat="1" ht="75" customHeight="1">
      <c r="B119" s="140"/>
      <c r="C119" s="159" t="s">
        <v>546</v>
      </c>
      <c r="D119" s="155" t="s">
        <v>547</v>
      </c>
      <c r="E119" s="121" t="s">
        <v>1054</v>
      </c>
      <c r="F119" s="517">
        <f ca="1">Measurements!I302</f>
        <v>144.03000000000003</v>
      </c>
      <c r="G119" s="122">
        <f ca="1">'Component Cost Breakdown'!K316</f>
        <v>174.72</v>
      </c>
      <c r="H119" s="122">
        <f>ROUND(G119*F119,2)</f>
        <v>25164.92</v>
      </c>
      <c r="I119" s="140"/>
      <c r="J119" s="140"/>
    </row>
    <row r="120" spans="2:10">
      <c r="B120" s="113"/>
      <c r="C120" s="124"/>
      <c r="D120" s="127"/>
      <c r="E120" s="120"/>
      <c r="F120" s="121"/>
      <c r="G120" s="140"/>
      <c r="H120" s="122"/>
      <c r="I120" s="113"/>
      <c r="J120" s="113"/>
    </row>
    <row r="121" spans="2:10" ht="80.400000000000006">
      <c r="B121" s="113"/>
      <c r="C121" s="679" t="s">
        <v>348</v>
      </c>
      <c r="D121" s="156" t="s">
        <v>315</v>
      </c>
      <c r="E121" s="121" t="s">
        <v>1054</v>
      </c>
      <c r="F121" s="518">
        <f ca="1">Measurements!I327</f>
        <v>11</v>
      </c>
      <c r="G121" s="140">
        <f ca="1">'Component Cost Breakdown'!K324</f>
        <v>124.52000000000001</v>
      </c>
      <c r="H121" s="122">
        <f>ROUND(G121*F121,2)</f>
        <v>1369.72</v>
      </c>
      <c r="I121" s="113"/>
      <c r="J121" s="113"/>
    </row>
    <row r="122" spans="2:10">
      <c r="B122" s="113"/>
      <c r="C122" s="124"/>
      <c r="D122" s="156"/>
      <c r="E122" s="120"/>
      <c r="F122" s="121"/>
      <c r="G122" s="140"/>
      <c r="H122" s="122"/>
      <c r="I122" s="113"/>
      <c r="J122" s="113"/>
    </row>
    <row r="123" spans="2:10" ht="108.75" customHeight="1">
      <c r="B123" s="113"/>
      <c r="C123" s="124" t="s">
        <v>548</v>
      </c>
      <c r="D123" s="125" t="s">
        <v>929</v>
      </c>
      <c r="E123" s="120" t="s">
        <v>977</v>
      </c>
      <c r="F123" s="518">
        <f ca="1">Measurements!I331</f>
        <v>11</v>
      </c>
      <c r="G123" s="122">
        <f ca="1">'Component Cost Breakdown'!K330</f>
        <v>1235.0780000000002</v>
      </c>
      <c r="H123" s="122">
        <f>ROUND(G123*F123,2)</f>
        <v>13585.86</v>
      </c>
      <c r="I123" s="113"/>
      <c r="J123" s="113"/>
    </row>
    <row r="124" spans="2:10" ht="12.75" customHeight="1">
      <c r="B124" s="130"/>
      <c r="C124" s="131"/>
      <c r="D124" s="293"/>
      <c r="E124" s="132"/>
      <c r="F124" s="133"/>
      <c r="G124" s="134"/>
      <c r="H124" s="134"/>
      <c r="I124" s="130"/>
      <c r="J124" s="130"/>
    </row>
    <row r="125" spans="2:10">
      <c r="B125" s="136"/>
      <c r="C125" s="137"/>
      <c r="D125" s="156"/>
      <c r="E125" s="136"/>
      <c r="F125" s="153"/>
      <c r="G125" s="153"/>
      <c r="H125" s="136"/>
      <c r="I125" s="136"/>
      <c r="J125" s="136"/>
    </row>
    <row r="126" spans="2:10" ht="15" customHeight="1">
      <c r="B126" s="672"/>
      <c r="C126" s="673"/>
      <c r="D126" s="674"/>
      <c r="E126" s="847" t="s">
        <v>1055</v>
      </c>
      <c r="F126" s="847"/>
      <c r="G126" s="847"/>
      <c r="H126" s="847"/>
      <c r="I126" s="675"/>
      <c r="J126" s="676"/>
    </row>
    <row r="127" spans="2:10" ht="34.799999999999997">
      <c r="B127" s="104" t="s">
        <v>1056</v>
      </c>
      <c r="C127" s="106" t="s">
        <v>1057</v>
      </c>
      <c r="D127" s="160" t="s">
        <v>1058</v>
      </c>
      <c r="E127" s="104" t="s">
        <v>982</v>
      </c>
      <c r="F127" s="104" t="s">
        <v>1059</v>
      </c>
      <c r="G127" s="106" t="s">
        <v>1111</v>
      </c>
      <c r="H127" s="106" t="s">
        <v>1112</v>
      </c>
      <c r="I127" s="106" t="s">
        <v>1113</v>
      </c>
      <c r="J127" s="106" t="s">
        <v>1060</v>
      </c>
    </row>
    <row r="128" spans="2:10" ht="37.5" customHeight="1">
      <c r="B128" s="107"/>
      <c r="C128" s="147"/>
      <c r="D128" s="148"/>
      <c r="E128" s="107"/>
      <c r="F128" s="109"/>
      <c r="G128" s="109"/>
      <c r="H128" s="107"/>
      <c r="I128" s="107"/>
      <c r="J128" s="107"/>
    </row>
    <row r="129" spans="2:10">
      <c r="B129" s="112" t="s">
        <v>331</v>
      </c>
      <c r="C129" s="124"/>
      <c r="D129" s="94"/>
      <c r="E129" s="115" t="s">
        <v>1062</v>
      </c>
      <c r="F129" s="520">
        <f ca="1">Measurements!I337</f>
        <v>43.983000000000004</v>
      </c>
      <c r="G129" s="117">
        <f>ROUND(H129/F129,2)</f>
        <v>904.39</v>
      </c>
      <c r="H129" s="118">
        <f>SUM(H131:H133)</f>
        <v>39777.599999999999</v>
      </c>
      <c r="I129" s="118">
        <f>ROUND(H129/'[1]Analysis Details'!E5,2)</f>
        <v>42.11</v>
      </c>
      <c r="J129" s="119" t="str">
        <f>'[1]Elemental Estimate'!I27</f>
        <v>-</v>
      </c>
    </row>
    <row r="130" spans="2:10">
      <c r="B130" s="113"/>
      <c r="C130" s="124"/>
      <c r="D130" s="94"/>
      <c r="E130" s="120"/>
      <c r="F130" s="121"/>
      <c r="G130" s="140"/>
      <c r="H130" s="113"/>
      <c r="I130" s="113"/>
      <c r="J130" s="113"/>
    </row>
    <row r="131" spans="2:10" ht="34.799999999999997">
      <c r="B131" s="113"/>
      <c r="C131" s="159" t="s">
        <v>332</v>
      </c>
      <c r="D131" s="155" t="s">
        <v>333</v>
      </c>
      <c r="E131" s="121" t="s">
        <v>1054</v>
      </c>
      <c r="F131" s="517">
        <f ca="1">Measurements!I342</f>
        <v>43.983000000000004</v>
      </c>
      <c r="G131" s="122">
        <f ca="1">'Component Cost Breakdown'!K346</f>
        <v>847</v>
      </c>
      <c r="H131" s="122">
        <f>ROUND(G131*F131,2)</f>
        <v>37253.599999999999</v>
      </c>
      <c r="I131" s="113"/>
      <c r="J131" s="113"/>
    </row>
    <row r="132" spans="2:10" ht="63.75" customHeight="1">
      <c r="B132" s="113"/>
      <c r="C132" s="159" t="s">
        <v>334</v>
      </c>
      <c r="D132" s="125"/>
      <c r="E132" s="120" t="s">
        <v>977</v>
      </c>
      <c r="F132" s="518">
        <f ca="1">Measurements!I346</f>
        <v>2</v>
      </c>
      <c r="G132" s="122">
        <f ca="1">'Component Cost Breakdown'!K349</f>
        <v>1262</v>
      </c>
      <c r="H132" s="122">
        <f>ROUND(G132*F132,2)</f>
        <v>2524</v>
      </c>
      <c r="I132" s="113"/>
      <c r="J132" s="113"/>
    </row>
    <row r="133" spans="2:10">
      <c r="B133" s="130"/>
      <c r="C133" s="131"/>
      <c r="D133" s="293"/>
      <c r="E133" s="132"/>
      <c r="F133" s="133"/>
      <c r="G133" s="134"/>
      <c r="H133" s="134"/>
      <c r="I133" s="130"/>
      <c r="J133" s="130"/>
    </row>
    <row r="134" spans="2:10" ht="51" customHeight="1">
      <c r="B134" s="136"/>
      <c r="C134" s="137"/>
      <c r="D134" s="156"/>
      <c r="E134" s="136"/>
      <c r="F134" s="153"/>
      <c r="G134" s="153"/>
      <c r="H134" s="136"/>
      <c r="I134" s="136"/>
      <c r="J134" s="136"/>
    </row>
    <row r="135" spans="2:10">
      <c r="B135" s="101"/>
      <c r="C135" s="145"/>
      <c r="D135" s="146"/>
      <c r="E135" s="848" t="s">
        <v>1055</v>
      </c>
      <c r="F135" s="849"/>
      <c r="G135" s="849"/>
      <c r="H135" s="850"/>
      <c r="I135" s="102"/>
      <c r="J135" s="105"/>
    </row>
    <row r="136" spans="2:10" ht="33" customHeight="1">
      <c r="B136" s="104" t="s">
        <v>1056</v>
      </c>
      <c r="C136" s="106" t="s">
        <v>1057</v>
      </c>
      <c r="D136" s="160" t="s">
        <v>1058</v>
      </c>
      <c r="E136" s="104" t="s">
        <v>982</v>
      </c>
      <c r="F136" s="104" t="s">
        <v>1059</v>
      </c>
      <c r="G136" s="106" t="s">
        <v>1111</v>
      </c>
      <c r="H136" s="106" t="s">
        <v>1112</v>
      </c>
      <c r="I136" s="106" t="s">
        <v>1113</v>
      </c>
      <c r="J136" s="106" t="s">
        <v>1060</v>
      </c>
    </row>
    <row r="137" spans="2:10" ht="33" customHeight="1">
      <c r="B137" s="107"/>
      <c r="C137" s="147"/>
      <c r="D137" s="148"/>
      <c r="E137" s="107"/>
      <c r="F137" s="109"/>
      <c r="G137" s="109"/>
      <c r="H137" s="107"/>
      <c r="I137" s="107"/>
      <c r="J137" s="107"/>
    </row>
    <row r="138" spans="2:10" ht="33" customHeight="1">
      <c r="B138" s="112" t="s">
        <v>549</v>
      </c>
      <c r="C138" s="124"/>
      <c r="D138" s="165"/>
      <c r="E138" s="115" t="s">
        <v>1062</v>
      </c>
      <c r="F138" s="520">
        <f ca="1">Measurements!$I$350</f>
        <v>944.57</v>
      </c>
      <c r="G138" s="117">
        <f>ROUND(H138/F138,2)</f>
        <v>56.15</v>
      </c>
      <c r="H138" s="118">
        <f>SUM(H140:H150)</f>
        <v>53035.244999999995</v>
      </c>
      <c r="I138" s="118">
        <f>ROUND(H138/E5,2)</f>
        <v>56.15</v>
      </c>
      <c r="J138" s="119">
        <f ca="1">'Elemental Estimate'!I19</f>
        <v>1.091536497850493E-2</v>
      </c>
    </row>
    <row r="139" spans="2:10">
      <c r="B139" s="113"/>
      <c r="C139" s="124"/>
      <c r="D139" s="127"/>
      <c r="E139" s="120"/>
      <c r="F139" s="121"/>
      <c r="G139" s="140"/>
      <c r="H139" s="113"/>
      <c r="I139" s="113"/>
      <c r="J139" s="113"/>
    </row>
    <row r="140" spans="2:10" ht="48.75" customHeight="1">
      <c r="B140" s="113"/>
      <c r="C140" s="124" t="s">
        <v>550</v>
      </c>
      <c r="D140" s="127" t="s">
        <v>3</v>
      </c>
      <c r="E140" s="120" t="s">
        <v>1054</v>
      </c>
      <c r="F140" s="517">
        <f ca="1">Measurements!$I$357</f>
        <v>73.298230000000004</v>
      </c>
      <c r="G140" s="122">
        <f ca="1">'Component Cost Breakdown'!$K$358</f>
        <v>216</v>
      </c>
      <c r="H140" s="123">
        <f>ROUND(G140*F140,2)</f>
        <v>15832.42</v>
      </c>
      <c r="I140" s="113"/>
      <c r="J140" s="113"/>
    </row>
    <row r="141" spans="2:10">
      <c r="B141" s="113"/>
      <c r="C141" s="124"/>
      <c r="D141" s="127"/>
      <c r="E141" s="120"/>
      <c r="F141" s="121"/>
      <c r="G141" s="122"/>
      <c r="H141" s="123"/>
      <c r="I141" s="113"/>
      <c r="J141" s="113"/>
    </row>
    <row r="142" spans="2:10" ht="47.25" customHeight="1">
      <c r="B142" s="113"/>
      <c r="C142" s="124"/>
      <c r="D142" s="127" t="s">
        <v>813</v>
      </c>
      <c r="E142" s="120" t="s">
        <v>1054</v>
      </c>
      <c r="F142" s="517">
        <f ca="1">Measurements!$I$363</f>
        <v>140.9221</v>
      </c>
      <c r="G142" s="122">
        <f ca="1">'Component Cost Breakdown'!$K$363</f>
        <v>205</v>
      </c>
      <c r="H142" s="123">
        <f>ROUND(G142*F142,2)</f>
        <v>28889.03</v>
      </c>
      <c r="I142" s="113"/>
      <c r="J142" s="113"/>
    </row>
    <row r="143" spans="2:10">
      <c r="B143" s="113"/>
      <c r="C143" s="124"/>
      <c r="D143" s="127"/>
      <c r="E143" s="120"/>
      <c r="F143" s="121"/>
      <c r="G143" s="122"/>
      <c r="H143" s="123"/>
      <c r="I143" s="113"/>
      <c r="J143" s="113"/>
    </row>
    <row r="144" spans="2:10" ht="13.5" customHeight="1">
      <c r="B144" s="113"/>
      <c r="C144" s="124"/>
      <c r="D144" s="127" t="s">
        <v>4</v>
      </c>
      <c r="E144" s="120" t="s">
        <v>1054</v>
      </c>
      <c r="F144" s="517">
        <f ca="1">Measurements!$I$372</f>
        <v>580.75510999999995</v>
      </c>
      <c r="G144" s="122">
        <f ca="1">'Component Cost Breakdown'!K368</f>
        <v>12</v>
      </c>
      <c r="H144" s="123">
        <f>ROUND(G144*F144,2)</f>
        <v>6969.06</v>
      </c>
      <c r="I144" s="113"/>
      <c r="J144" s="113"/>
    </row>
    <row r="145" spans="2:10" ht="13.5" customHeight="1">
      <c r="B145" s="113"/>
      <c r="C145" s="124"/>
      <c r="D145" s="127"/>
      <c r="E145" s="120"/>
      <c r="F145" s="517"/>
      <c r="G145" s="122"/>
      <c r="H145" s="123"/>
      <c r="I145" s="113"/>
      <c r="J145" s="113"/>
    </row>
    <row r="146" spans="2:10" ht="39" customHeight="1">
      <c r="B146" s="113"/>
      <c r="C146" s="124"/>
      <c r="D146" s="127"/>
      <c r="E146" s="120"/>
      <c r="F146" s="121"/>
      <c r="G146" s="122"/>
      <c r="H146" s="123"/>
      <c r="I146" s="113"/>
      <c r="J146" s="113"/>
    </row>
    <row r="147" spans="2:10" ht="46.2">
      <c r="B147" s="113"/>
      <c r="C147" s="124" t="s">
        <v>7</v>
      </c>
      <c r="D147" s="127" t="s">
        <v>813</v>
      </c>
      <c r="E147" s="120" t="s">
        <v>973</v>
      </c>
      <c r="F147" s="517">
        <f ca="1">Measurements!I379</f>
        <v>11.375</v>
      </c>
      <c r="G147" s="122">
        <f ca="1">'Component Cost Breakdown'!K372</f>
        <v>65</v>
      </c>
      <c r="H147" s="123">
        <f>F147*G147</f>
        <v>739.375</v>
      </c>
      <c r="I147" s="113"/>
      <c r="J147" s="113"/>
    </row>
    <row r="148" spans="2:10">
      <c r="B148" s="113"/>
      <c r="C148" s="124"/>
      <c r="D148" s="127"/>
      <c r="E148" s="120"/>
      <c r="F148" s="121"/>
      <c r="G148" s="122"/>
      <c r="H148" s="123"/>
      <c r="I148" s="113"/>
      <c r="J148" s="113"/>
    </row>
    <row r="149" spans="2:10" ht="23.4">
      <c r="B149" s="113"/>
      <c r="C149" s="124" t="s">
        <v>576</v>
      </c>
      <c r="D149" s="127" t="s">
        <v>814</v>
      </c>
      <c r="E149" s="120" t="s">
        <v>989</v>
      </c>
      <c r="F149" s="517">
        <f ca="1">Measurements!I383</f>
        <v>21.62</v>
      </c>
      <c r="G149" s="122">
        <f ca="1">'Component Cost Breakdown'!K376</f>
        <v>28</v>
      </c>
      <c r="H149" s="123">
        <f>ROUND(G149*F149,2)</f>
        <v>605.36</v>
      </c>
      <c r="I149" s="113"/>
      <c r="J149" s="113"/>
    </row>
    <row r="150" spans="2:10" ht="30" customHeight="1">
      <c r="B150" s="130"/>
      <c r="C150" s="131"/>
      <c r="D150" s="141"/>
      <c r="E150" s="132"/>
      <c r="F150" s="133"/>
      <c r="G150" s="134"/>
      <c r="H150" s="135"/>
      <c r="I150" s="130"/>
      <c r="J150" s="130"/>
    </row>
    <row r="151" spans="2:10" ht="13.5" customHeight="1">
      <c r="B151" s="136"/>
      <c r="C151" s="137"/>
      <c r="D151" s="156"/>
      <c r="E151" s="136"/>
      <c r="F151" s="153"/>
      <c r="G151" s="153"/>
      <c r="H151" s="136"/>
      <c r="I151" s="136"/>
      <c r="J151" s="136"/>
    </row>
    <row r="152" spans="2:10" ht="33" customHeight="1">
      <c r="B152" s="136"/>
      <c r="C152" s="137"/>
      <c r="D152" s="156"/>
      <c r="E152" s="136"/>
      <c r="F152" s="153"/>
      <c r="G152" s="153"/>
      <c r="H152" s="136"/>
      <c r="I152" s="136"/>
      <c r="J152" s="136"/>
    </row>
    <row r="153" spans="2:10" ht="13.5" customHeight="1">
      <c r="B153" s="101"/>
      <c r="C153" s="145"/>
      <c r="D153" s="146"/>
      <c r="E153" s="847" t="s">
        <v>1055</v>
      </c>
      <c r="F153" s="847"/>
      <c r="G153" s="847"/>
      <c r="H153" s="847"/>
      <c r="I153" s="102"/>
      <c r="J153" s="105"/>
    </row>
    <row r="154" spans="2:10" ht="32.25" customHeight="1">
      <c r="B154" s="104" t="s">
        <v>1056</v>
      </c>
      <c r="C154" s="106" t="s">
        <v>1057</v>
      </c>
      <c r="D154" s="160" t="s">
        <v>1058</v>
      </c>
      <c r="E154" s="104" t="s">
        <v>982</v>
      </c>
      <c r="F154" s="104" t="s">
        <v>1059</v>
      </c>
      <c r="G154" s="106" t="s">
        <v>1111</v>
      </c>
      <c r="H154" s="106" t="s">
        <v>1112</v>
      </c>
      <c r="I154" s="106" t="s">
        <v>1113</v>
      </c>
      <c r="J154" s="106" t="s">
        <v>1060</v>
      </c>
    </row>
    <row r="155" spans="2:10">
      <c r="B155" s="107"/>
      <c r="C155" s="147"/>
      <c r="D155" s="148"/>
      <c r="E155" s="107"/>
      <c r="F155" s="109"/>
      <c r="G155" s="109"/>
      <c r="H155" s="107"/>
      <c r="I155" s="107"/>
      <c r="J155" s="107"/>
    </row>
    <row r="156" spans="2:10" ht="14.25" customHeight="1">
      <c r="B156" s="112" t="s">
        <v>551</v>
      </c>
      <c r="C156" s="124"/>
      <c r="D156" s="127"/>
      <c r="E156" s="115" t="s">
        <v>1062</v>
      </c>
      <c r="F156" s="520">
        <f>SUM(F158:F162)</f>
        <v>494.98260000000005</v>
      </c>
      <c r="G156" s="117">
        <f>ROUND(H156/F156,2)</f>
        <v>115.81</v>
      </c>
      <c r="H156" s="118">
        <f>SUM(H158:H162)</f>
        <v>57321.73732</v>
      </c>
      <c r="I156" s="118">
        <f>H156/F156</f>
        <v>115.80556027626021</v>
      </c>
      <c r="J156" s="119">
        <f ca="1">'Elemental Estimate'!I20</f>
        <v>1.1797582608504725E-2</v>
      </c>
    </row>
    <row r="157" spans="2:10" ht="15.75" customHeight="1">
      <c r="B157" s="112" t="s">
        <v>552</v>
      </c>
      <c r="C157" s="124"/>
      <c r="D157" s="127"/>
      <c r="E157" s="120"/>
      <c r="F157" s="121"/>
      <c r="G157" s="140"/>
      <c r="H157" s="113"/>
      <c r="I157" s="113"/>
      <c r="J157" s="113"/>
    </row>
    <row r="158" spans="2:10" ht="23.4">
      <c r="B158" s="113"/>
      <c r="C158" s="124" t="s">
        <v>553</v>
      </c>
      <c r="D158" s="156" t="s">
        <v>815</v>
      </c>
      <c r="E158" s="120" t="s">
        <v>973</v>
      </c>
      <c r="F158" s="517">
        <f ca="1">Measurements!I446</f>
        <v>276.21600000000001</v>
      </c>
      <c r="G158" s="122">
        <f ca="1">'Component Cost Breakdown'!K388</f>
        <v>68.650000000000006</v>
      </c>
      <c r="H158" s="123">
        <f>ROUND(G158*F158,2)</f>
        <v>18962.23</v>
      </c>
      <c r="I158" s="113"/>
      <c r="J158" s="113"/>
    </row>
    <row r="159" spans="2:10" ht="19.5" customHeight="1">
      <c r="B159" s="113"/>
      <c r="C159" s="124"/>
      <c r="D159" s="156"/>
      <c r="E159" s="120"/>
      <c r="F159" s="121"/>
      <c r="G159" s="122"/>
      <c r="H159" s="123"/>
      <c r="I159" s="113"/>
      <c r="J159" s="113"/>
    </row>
    <row r="160" spans="2:10" ht="23.4">
      <c r="B160" s="113"/>
      <c r="C160" s="124"/>
      <c r="D160" s="156" t="s">
        <v>48</v>
      </c>
      <c r="E160" s="120" t="s">
        <v>973</v>
      </c>
      <c r="F160" s="517">
        <f ca="1">Measurements!I463</f>
        <v>28.539000000000005</v>
      </c>
      <c r="G160" s="122">
        <f ca="1">'Component Cost Breakdown'!K394</f>
        <v>23</v>
      </c>
      <c r="H160" s="123">
        <f>F160*G160</f>
        <v>656.39700000000016</v>
      </c>
      <c r="I160" s="113"/>
      <c r="J160" s="113"/>
    </row>
    <row r="161" spans="1:256">
      <c r="B161" s="113"/>
      <c r="C161" s="124"/>
      <c r="D161" s="156"/>
      <c r="E161" s="120"/>
      <c r="F161" s="121"/>
      <c r="G161" s="122"/>
      <c r="H161" s="123"/>
      <c r="I161" s="113"/>
      <c r="J161" s="113"/>
    </row>
    <row r="162" spans="1:256" ht="23.4">
      <c r="B162" s="113"/>
      <c r="C162" s="124"/>
      <c r="D162" s="156" t="s">
        <v>816</v>
      </c>
      <c r="E162" s="120" t="s">
        <v>1054</v>
      </c>
      <c r="F162" s="517">
        <f ca="1">Measurements!I466</f>
        <v>190.22760000000002</v>
      </c>
      <c r="G162" s="122">
        <f ca="1">'Component Cost Breakdown'!K398</f>
        <v>198.2</v>
      </c>
      <c r="H162" s="123">
        <f>F162*G162</f>
        <v>37703.11032</v>
      </c>
      <c r="I162" s="113"/>
      <c r="J162" s="113"/>
    </row>
    <row r="163" spans="1:256">
      <c r="B163" s="130"/>
      <c r="C163" s="131"/>
      <c r="D163" s="150"/>
      <c r="E163" s="130"/>
      <c r="F163" s="151"/>
      <c r="G163" s="151"/>
      <c r="H163" s="130"/>
      <c r="I163" s="130"/>
      <c r="J163" s="130"/>
    </row>
    <row r="164" spans="1:256" ht="47.25" customHeight="1">
      <c r="B164" s="136"/>
      <c r="C164" s="137"/>
      <c r="D164" s="152"/>
      <c r="E164" s="136"/>
      <c r="F164" s="153"/>
      <c r="G164" s="153"/>
      <c r="H164" s="136"/>
      <c r="I164" s="136"/>
      <c r="J164" s="136"/>
    </row>
    <row r="166" spans="1:256" s="158" customFormat="1" ht="71.25" customHeight="1">
      <c r="A166" s="95"/>
      <c r="B166" s="101"/>
      <c r="C166" s="145"/>
      <c r="D166" s="146"/>
      <c r="E166" s="847" t="s">
        <v>1055</v>
      </c>
      <c r="F166" s="847"/>
      <c r="G166" s="847"/>
      <c r="H166" s="847"/>
      <c r="I166" s="102"/>
      <c r="J166" s="105"/>
      <c r="K166" s="95"/>
      <c r="L166" s="95"/>
      <c r="M166" s="95"/>
      <c r="N166" s="95"/>
      <c r="O166" s="95"/>
      <c r="P166" s="95"/>
      <c r="Q166" s="95"/>
      <c r="R166" s="95"/>
      <c r="S166" s="95"/>
      <c r="T166" s="95"/>
      <c r="U166" s="95"/>
      <c r="V166" s="95"/>
      <c r="W166" s="95"/>
      <c r="X166" s="95"/>
      <c r="Y166" s="95"/>
      <c r="Z166" s="95"/>
      <c r="AA166" s="95"/>
      <c r="AB166" s="95"/>
      <c r="AC166" s="95"/>
      <c r="AD166" s="95"/>
      <c r="AE166" s="95"/>
      <c r="AF166" s="95"/>
      <c r="AG166" s="95"/>
      <c r="AH166" s="95"/>
      <c r="AI166" s="95"/>
      <c r="AJ166" s="95"/>
      <c r="AK166" s="95"/>
      <c r="AL166" s="95"/>
      <c r="AM166" s="95"/>
      <c r="AN166" s="95"/>
      <c r="AO166" s="95"/>
      <c r="AP166" s="95"/>
      <c r="AQ166" s="95"/>
      <c r="AR166" s="95"/>
      <c r="AS166" s="95"/>
      <c r="AT166" s="95"/>
      <c r="AU166" s="95"/>
      <c r="AV166" s="95"/>
      <c r="AW166" s="95"/>
      <c r="AX166" s="95"/>
      <c r="AY166" s="95"/>
      <c r="AZ166" s="95"/>
      <c r="BA166" s="95"/>
      <c r="BB166" s="95"/>
      <c r="BC166" s="95"/>
      <c r="BD166" s="95"/>
      <c r="BE166" s="95"/>
      <c r="BF166" s="95"/>
      <c r="BG166" s="95"/>
      <c r="BH166" s="95"/>
      <c r="BI166" s="95"/>
      <c r="BJ166" s="95"/>
      <c r="BK166" s="95"/>
      <c r="BL166" s="95"/>
      <c r="BM166" s="95"/>
      <c r="BN166" s="95"/>
      <c r="BO166" s="95"/>
      <c r="BP166" s="95"/>
      <c r="BQ166" s="95"/>
      <c r="BR166" s="95"/>
      <c r="BS166" s="95"/>
      <c r="BT166" s="95"/>
      <c r="BU166" s="95"/>
      <c r="BV166" s="95"/>
      <c r="BW166" s="95"/>
      <c r="BX166" s="95"/>
      <c r="BY166" s="95"/>
      <c r="BZ166" s="95"/>
      <c r="CA166" s="95"/>
      <c r="CB166" s="95"/>
      <c r="CC166" s="95"/>
      <c r="CD166" s="95"/>
      <c r="CE166" s="95"/>
      <c r="CF166" s="95"/>
      <c r="CG166" s="95"/>
      <c r="CH166" s="95"/>
      <c r="CI166" s="95"/>
      <c r="CJ166" s="95"/>
      <c r="CK166" s="95"/>
      <c r="CL166" s="95"/>
      <c r="CM166" s="95"/>
      <c r="CN166" s="95"/>
      <c r="CO166" s="95"/>
      <c r="CP166" s="95"/>
      <c r="CQ166" s="95"/>
      <c r="CR166" s="95"/>
      <c r="CS166" s="95"/>
      <c r="CT166" s="95"/>
      <c r="CU166" s="95"/>
      <c r="CV166" s="95"/>
      <c r="CW166" s="95"/>
      <c r="CX166" s="95"/>
      <c r="CY166" s="95"/>
      <c r="CZ166" s="95"/>
      <c r="DA166" s="95"/>
      <c r="DB166" s="95"/>
      <c r="DC166" s="95"/>
      <c r="DD166" s="95"/>
      <c r="DE166" s="95"/>
      <c r="DF166" s="95"/>
      <c r="DG166" s="95"/>
      <c r="DH166" s="95"/>
      <c r="DI166" s="95"/>
      <c r="DJ166" s="95"/>
      <c r="DK166" s="95"/>
      <c r="DL166" s="95"/>
      <c r="DM166" s="95"/>
      <c r="DN166" s="95"/>
      <c r="DO166" s="95"/>
      <c r="DP166" s="95"/>
      <c r="DQ166" s="95"/>
      <c r="DR166" s="95"/>
      <c r="DS166" s="95"/>
      <c r="DT166" s="95"/>
      <c r="DU166" s="95"/>
      <c r="DV166" s="95"/>
      <c r="DW166" s="95"/>
      <c r="DX166" s="95"/>
      <c r="DY166" s="95"/>
      <c r="DZ166" s="95"/>
      <c r="EA166" s="95"/>
      <c r="EB166" s="95"/>
      <c r="EC166" s="95"/>
      <c r="ED166" s="95"/>
      <c r="EE166" s="95"/>
      <c r="EF166" s="95"/>
      <c r="EG166" s="95"/>
      <c r="EH166" s="95"/>
      <c r="EI166" s="95"/>
      <c r="EJ166" s="95"/>
      <c r="EK166" s="95"/>
      <c r="EL166" s="95"/>
      <c r="EM166" s="95"/>
      <c r="EN166" s="95"/>
      <c r="EO166" s="95"/>
      <c r="EP166" s="95"/>
      <c r="EQ166" s="95"/>
      <c r="ER166" s="95"/>
      <c r="ES166" s="95"/>
      <c r="ET166" s="95"/>
      <c r="EU166" s="95"/>
      <c r="EV166" s="95"/>
      <c r="EW166" s="95"/>
      <c r="EX166" s="95"/>
      <c r="EY166" s="95"/>
      <c r="EZ166" s="95"/>
      <c r="FA166" s="95"/>
      <c r="FB166" s="95"/>
      <c r="FC166" s="95"/>
      <c r="FD166" s="95"/>
      <c r="FE166" s="95"/>
      <c r="FF166" s="95"/>
      <c r="FG166" s="95"/>
      <c r="FH166" s="95"/>
      <c r="FI166" s="95"/>
      <c r="FJ166" s="95"/>
      <c r="FK166" s="95"/>
      <c r="FL166" s="95"/>
      <c r="FM166" s="95"/>
      <c r="FN166" s="95"/>
      <c r="FO166" s="95"/>
      <c r="FP166" s="95"/>
      <c r="FQ166" s="95"/>
      <c r="FR166" s="95"/>
      <c r="FS166" s="95"/>
      <c r="FT166" s="95"/>
      <c r="FU166" s="95"/>
      <c r="FV166" s="95"/>
      <c r="FW166" s="95"/>
      <c r="FX166" s="95"/>
      <c r="FY166" s="95"/>
      <c r="FZ166" s="95"/>
      <c r="GA166" s="95"/>
      <c r="GB166" s="95"/>
      <c r="GC166" s="95"/>
      <c r="GD166" s="95"/>
      <c r="GE166" s="95"/>
      <c r="GF166" s="95"/>
      <c r="GG166" s="95"/>
      <c r="GH166" s="95"/>
      <c r="GI166" s="95"/>
      <c r="GJ166" s="95"/>
      <c r="GK166" s="95"/>
      <c r="GL166" s="95"/>
      <c r="GM166" s="95"/>
      <c r="GN166" s="95"/>
      <c r="GO166" s="95"/>
      <c r="GP166" s="95"/>
      <c r="GQ166" s="95"/>
      <c r="GR166" s="95"/>
      <c r="GS166" s="95"/>
      <c r="GT166" s="95"/>
      <c r="GU166" s="95"/>
      <c r="GV166" s="95"/>
      <c r="GW166" s="95"/>
      <c r="GX166" s="95"/>
      <c r="GY166" s="95"/>
      <c r="GZ166" s="95"/>
      <c r="HA166" s="95"/>
      <c r="HB166" s="95"/>
      <c r="HC166" s="95"/>
      <c r="HD166" s="95"/>
      <c r="HE166" s="95"/>
      <c r="HF166" s="95"/>
      <c r="HG166" s="95"/>
      <c r="HH166" s="95"/>
      <c r="HI166" s="95"/>
      <c r="HJ166" s="95"/>
      <c r="HK166" s="95"/>
      <c r="HL166" s="95"/>
      <c r="HM166" s="95"/>
      <c r="HN166" s="95"/>
      <c r="HO166" s="95"/>
      <c r="HP166" s="95"/>
      <c r="HQ166" s="95"/>
      <c r="HR166" s="95"/>
      <c r="HS166" s="95"/>
      <c r="HT166" s="95"/>
      <c r="HU166" s="95"/>
      <c r="HV166" s="95"/>
      <c r="HW166" s="95"/>
      <c r="HX166" s="95"/>
      <c r="HY166" s="95"/>
      <c r="HZ166" s="95"/>
      <c r="IA166" s="95"/>
      <c r="IB166" s="95"/>
      <c r="IC166" s="95"/>
      <c r="ID166" s="95"/>
      <c r="IE166" s="95"/>
      <c r="IF166" s="95"/>
      <c r="IG166" s="95"/>
      <c r="IH166" s="95"/>
      <c r="II166" s="95"/>
      <c r="IJ166" s="95"/>
      <c r="IK166" s="95"/>
      <c r="IL166" s="95"/>
      <c r="IM166" s="95"/>
      <c r="IN166" s="95"/>
      <c r="IO166" s="95"/>
      <c r="IP166" s="95"/>
      <c r="IQ166" s="95"/>
      <c r="IR166" s="95"/>
      <c r="IS166" s="95"/>
      <c r="IT166" s="95"/>
      <c r="IU166" s="95"/>
      <c r="IV166" s="95"/>
    </row>
    <row r="167" spans="1:256" ht="12.75" customHeight="1">
      <c r="B167" s="104" t="s">
        <v>1056</v>
      </c>
      <c r="C167" s="106" t="s">
        <v>1057</v>
      </c>
      <c r="D167" s="160" t="s">
        <v>1058</v>
      </c>
      <c r="E167" s="104" t="s">
        <v>982</v>
      </c>
      <c r="F167" s="104" t="s">
        <v>1059</v>
      </c>
      <c r="G167" s="106" t="s">
        <v>1111</v>
      </c>
      <c r="H167" s="106" t="s">
        <v>1112</v>
      </c>
      <c r="I167" s="106" t="s">
        <v>1113</v>
      </c>
      <c r="J167" s="106" t="s">
        <v>1060</v>
      </c>
    </row>
    <row r="168" spans="1:256" ht="23.25" customHeight="1">
      <c r="B168" s="107"/>
      <c r="C168" s="147"/>
      <c r="D168" s="148"/>
      <c r="E168" s="107"/>
      <c r="F168" s="109"/>
      <c r="G168" s="109"/>
      <c r="H168" s="107"/>
      <c r="I168" s="107"/>
      <c r="J168" s="107"/>
    </row>
    <row r="169" spans="1:256">
      <c r="B169" s="112" t="s">
        <v>554</v>
      </c>
      <c r="C169" s="124"/>
      <c r="D169" s="127"/>
      <c r="E169" s="115" t="s">
        <v>1062</v>
      </c>
      <c r="F169" s="520">
        <f>SUM(F172:F177)</f>
        <v>376.84000000000003</v>
      </c>
      <c r="G169" s="117">
        <f>ROUND(H169/F169,2)</f>
        <v>81.400000000000006</v>
      </c>
      <c r="H169" s="118">
        <f>SUM(H174:H176)</f>
        <v>30675.52</v>
      </c>
      <c r="I169" s="118">
        <f>ROUND(H169/E5,2)</f>
        <v>32.479999999999997</v>
      </c>
      <c r="J169" s="119">
        <f ca="1">'Elemental Estimate'!I21</f>
        <v>6.3134335799792688E-3</v>
      </c>
    </row>
    <row r="170" spans="1:256">
      <c r="B170" s="112"/>
      <c r="C170" s="124"/>
      <c r="D170" s="127"/>
      <c r="E170" s="115"/>
      <c r="F170" s="520"/>
      <c r="G170" s="117"/>
      <c r="H170" s="118"/>
      <c r="I170" s="118"/>
      <c r="J170" s="119"/>
    </row>
    <row r="171" spans="1:256">
      <c r="B171" s="112" t="s">
        <v>555</v>
      </c>
      <c r="C171" s="124"/>
      <c r="D171" s="127"/>
      <c r="E171" s="120"/>
      <c r="F171" s="121"/>
      <c r="G171" s="140"/>
      <c r="H171" s="113"/>
      <c r="I171" s="113"/>
      <c r="J171" s="113"/>
    </row>
    <row r="172" spans="1:256" ht="46.2">
      <c r="B172" s="112"/>
      <c r="C172" s="124" t="s">
        <v>60</v>
      </c>
      <c r="D172" s="156" t="s">
        <v>49</v>
      </c>
      <c r="E172" s="120" t="s">
        <v>973</v>
      </c>
      <c r="F172" s="518">
        <f ca="1">Measurements!I498</f>
        <v>162.60000000000002</v>
      </c>
      <c r="G172" s="140">
        <f ca="1">'Component Cost Breakdown'!K411</f>
        <v>74</v>
      </c>
      <c r="H172" s="113"/>
      <c r="I172" s="113"/>
      <c r="J172" s="113"/>
    </row>
    <row r="173" spans="1:256" ht="37.5" customHeight="1">
      <c r="B173" s="112"/>
      <c r="C173" s="124"/>
      <c r="D173" s="156"/>
      <c r="E173" s="120"/>
      <c r="F173" s="121"/>
      <c r="G173" s="140"/>
      <c r="H173" s="113"/>
      <c r="I173" s="113"/>
      <c r="J173" s="113"/>
    </row>
    <row r="174" spans="1:256" ht="57.6">
      <c r="A174" s="158"/>
      <c r="B174" s="140"/>
      <c r="C174" s="159" t="s">
        <v>59</v>
      </c>
      <c r="D174" s="166" t="s">
        <v>57</v>
      </c>
      <c r="E174" s="121" t="s">
        <v>1054</v>
      </c>
      <c r="F174" s="517">
        <f ca="1">Measurements!I505</f>
        <v>162.60000000000002</v>
      </c>
      <c r="G174" s="122">
        <f ca="1">'Component Cost Breakdown'!K416</f>
        <v>175</v>
      </c>
      <c r="H174" s="122">
        <f>ROUND(G174*F174,2)</f>
        <v>28455</v>
      </c>
      <c r="I174" s="140"/>
      <c r="J174" s="140"/>
      <c r="K174" s="158"/>
      <c r="L174" s="158"/>
      <c r="M174" s="158"/>
      <c r="N174" s="158"/>
      <c r="O174" s="158"/>
      <c r="P174" s="158"/>
      <c r="Q174" s="158"/>
      <c r="R174" s="158"/>
      <c r="S174" s="158"/>
      <c r="T174" s="158"/>
      <c r="U174" s="158"/>
      <c r="V174" s="158"/>
      <c r="W174" s="158"/>
      <c r="X174" s="158"/>
      <c r="Y174" s="158"/>
      <c r="Z174" s="158"/>
      <c r="AA174" s="158"/>
      <c r="AB174" s="158"/>
      <c r="AC174" s="158"/>
      <c r="AD174" s="158"/>
      <c r="AE174" s="158"/>
      <c r="AF174" s="158"/>
      <c r="AG174" s="158"/>
      <c r="AH174" s="158"/>
      <c r="AI174" s="158"/>
      <c r="AJ174" s="158"/>
      <c r="AK174" s="158"/>
      <c r="AL174" s="158"/>
      <c r="AM174" s="158"/>
      <c r="AN174" s="158"/>
      <c r="AO174" s="158"/>
      <c r="AP174" s="158"/>
      <c r="AQ174" s="158"/>
      <c r="AR174" s="158"/>
      <c r="AS174" s="158"/>
      <c r="AT174" s="158"/>
      <c r="AU174" s="158"/>
      <c r="AV174" s="158"/>
      <c r="AW174" s="158"/>
      <c r="AX174" s="158"/>
      <c r="AY174" s="158"/>
      <c r="AZ174" s="158"/>
      <c r="BA174" s="158"/>
      <c r="BB174" s="158"/>
      <c r="BC174" s="158"/>
      <c r="BD174" s="158"/>
      <c r="BE174" s="158"/>
      <c r="BF174" s="158"/>
      <c r="BG174" s="158"/>
      <c r="BH174" s="158"/>
      <c r="BI174" s="158"/>
      <c r="BJ174" s="158"/>
      <c r="BK174" s="158"/>
      <c r="BL174" s="158"/>
      <c r="BM174" s="158"/>
      <c r="BN174" s="158"/>
      <c r="BO174" s="158"/>
      <c r="BP174" s="158"/>
      <c r="BQ174" s="158"/>
      <c r="BR174" s="158"/>
      <c r="BS174" s="158"/>
      <c r="BT174" s="158"/>
      <c r="BU174" s="158"/>
      <c r="BV174" s="158"/>
      <c r="BW174" s="158"/>
      <c r="BX174" s="158"/>
      <c r="BY174" s="158"/>
      <c r="BZ174" s="158"/>
      <c r="CA174" s="158"/>
      <c r="CB174" s="158"/>
      <c r="CC174" s="158"/>
      <c r="CD174" s="158"/>
      <c r="CE174" s="158"/>
      <c r="CF174" s="158"/>
      <c r="CG174" s="158"/>
      <c r="CH174" s="158"/>
      <c r="CI174" s="158"/>
      <c r="CJ174" s="158"/>
      <c r="CK174" s="158"/>
      <c r="CL174" s="158"/>
      <c r="CM174" s="158"/>
      <c r="CN174" s="158"/>
      <c r="CO174" s="158"/>
      <c r="CP174" s="158"/>
      <c r="CQ174" s="158"/>
      <c r="CR174" s="158"/>
      <c r="CS174" s="158"/>
      <c r="CT174" s="158"/>
      <c r="CU174" s="158"/>
      <c r="CV174" s="158"/>
      <c r="CW174" s="158"/>
      <c r="CX174" s="158"/>
      <c r="CY174" s="158"/>
      <c r="CZ174" s="158"/>
      <c r="DA174" s="158"/>
      <c r="DB174" s="158"/>
      <c r="DC174" s="158"/>
      <c r="DD174" s="158"/>
      <c r="DE174" s="158"/>
      <c r="DF174" s="158"/>
      <c r="DG174" s="158"/>
      <c r="DH174" s="158"/>
      <c r="DI174" s="158"/>
      <c r="DJ174" s="158"/>
      <c r="DK174" s="158"/>
      <c r="DL174" s="158"/>
      <c r="DM174" s="158"/>
      <c r="DN174" s="158"/>
      <c r="DO174" s="158"/>
      <c r="DP174" s="158"/>
      <c r="DQ174" s="158"/>
      <c r="DR174" s="158"/>
      <c r="DS174" s="158"/>
      <c r="DT174" s="158"/>
      <c r="DU174" s="158"/>
      <c r="DV174" s="158"/>
      <c r="DW174" s="158"/>
      <c r="DX174" s="158"/>
      <c r="DY174" s="158"/>
      <c r="DZ174" s="158"/>
      <c r="EA174" s="158"/>
      <c r="EB174" s="158"/>
      <c r="EC174" s="158"/>
      <c r="ED174" s="158"/>
      <c r="EE174" s="158"/>
      <c r="EF174" s="158"/>
      <c r="EG174" s="158"/>
      <c r="EH174" s="158"/>
      <c r="EI174" s="158"/>
      <c r="EJ174" s="158"/>
      <c r="EK174" s="158"/>
      <c r="EL174" s="158"/>
      <c r="EM174" s="158"/>
      <c r="EN174" s="158"/>
      <c r="EO174" s="158"/>
      <c r="EP174" s="158"/>
      <c r="EQ174" s="158"/>
      <c r="ER174" s="158"/>
      <c r="ES174" s="158"/>
      <c r="ET174" s="158"/>
      <c r="EU174" s="158"/>
      <c r="EV174" s="158"/>
      <c r="EW174" s="158"/>
      <c r="EX174" s="158"/>
      <c r="EY174" s="158"/>
      <c r="EZ174" s="158"/>
      <c r="FA174" s="158"/>
      <c r="FB174" s="158"/>
      <c r="FC174" s="158"/>
      <c r="FD174" s="158"/>
      <c r="FE174" s="158"/>
      <c r="FF174" s="158"/>
      <c r="FG174" s="158"/>
      <c r="FH174" s="158"/>
      <c r="FI174" s="158"/>
      <c r="FJ174" s="158"/>
      <c r="FK174" s="158"/>
      <c r="FL174" s="158"/>
      <c r="FM174" s="158"/>
      <c r="FN174" s="158"/>
      <c r="FO174" s="158"/>
      <c r="FP174" s="158"/>
      <c r="FQ174" s="158"/>
      <c r="FR174" s="158"/>
      <c r="FS174" s="158"/>
      <c r="FT174" s="158"/>
      <c r="FU174" s="158"/>
      <c r="FV174" s="158"/>
      <c r="FW174" s="158"/>
      <c r="FX174" s="158"/>
      <c r="FY174" s="158"/>
      <c r="FZ174" s="158"/>
      <c r="GA174" s="158"/>
      <c r="GB174" s="158"/>
      <c r="GC174" s="158"/>
      <c r="GD174" s="158"/>
      <c r="GE174" s="158"/>
      <c r="GF174" s="158"/>
      <c r="GG174" s="158"/>
      <c r="GH174" s="158"/>
      <c r="GI174" s="158"/>
      <c r="GJ174" s="158"/>
      <c r="GK174" s="158"/>
      <c r="GL174" s="158"/>
      <c r="GM174" s="158"/>
      <c r="GN174" s="158"/>
      <c r="GO174" s="158"/>
      <c r="GP174" s="158"/>
      <c r="GQ174" s="158"/>
      <c r="GR174" s="158"/>
      <c r="GS174" s="158"/>
      <c r="GT174" s="158"/>
      <c r="GU174" s="158"/>
      <c r="GV174" s="158"/>
      <c r="GW174" s="158"/>
      <c r="GX174" s="158"/>
      <c r="GY174" s="158"/>
      <c r="GZ174" s="158"/>
      <c r="HA174" s="158"/>
      <c r="HB174" s="158"/>
      <c r="HC174" s="158"/>
      <c r="HD174" s="158"/>
      <c r="HE174" s="158"/>
      <c r="HF174" s="158"/>
      <c r="HG174" s="158"/>
      <c r="HH174" s="158"/>
      <c r="HI174" s="158"/>
      <c r="HJ174" s="158"/>
      <c r="HK174" s="158"/>
      <c r="HL174" s="158"/>
      <c r="HM174" s="158"/>
      <c r="HN174" s="158"/>
      <c r="HO174" s="158"/>
      <c r="HP174" s="158"/>
      <c r="HQ174" s="158"/>
      <c r="HR174" s="158"/>
      <c r="HS174" s="158"/>
      <c r="HT174" s="158"/>
      <c r="HU174" s="158"/>
      <c r="HV174" s="158"/>
      <c r="HW174" s="158"/>
      <c r="HX174" s="158"/>
      <c r="HY174" s="158"/>
      <c r="HZ174" s="158"/>
      <c r="IA174" s="158"/>
      <c r="IB174" s="158"/>
      <c r="IC174" s="158"/>
      <c r="ID174" s="158"/>
      <c r="IE174" s="158"/>
      <c r="IF174" s="158"/>
      <c r="IG174" s="158"/>
      <c r="IH174" s="158"/>
      <c r="II174" s="158"/>
      <c r="IJ174" s="158"/>
      <c r="IK174" s="158"/>
      <c r="IL174" s="158"/>
      <c r="IM174" s="158"/>
      <c r="IN174" s="158"/>
      <c r="IO174" s="158"/>
      <c r="IP174" s="158"/>
      <c r="IQ174" s="158"/>
      <c r="IR174" s="158"/>
      <c r="IS174" s="158"/>
      <c r="IT174" s="158"/>
      <c r="IU174" s="158"/>
      <c r="IV174" s="158"/>
    </row>
    <row r="175" spans="1:256">
      <c r="B175" s="113"/>
      <c r="C175" s="124"/>
      <c r="D175" s="156"/>
      <c r="E175" s="120"/>
      <c r="F175" s="121"/>
      <c r="G175" s="122"/>
      <c r="H175" s="122"/>
      <c r="I175" s="113"/>
      <c r="J175" s="113"/>
    </row>
    <row r="176" spans="1:256">
      <c r="B176" s="113"/>
      <c r="C176" s="124" t="s">
        <v>577</v>
      </c>
      <c r="D176" s="156" t="s">
        <v>817</v>
      </c>
      <c r="E176" s="121" t="s">
        <v>1054</v>
      </c>
      <c r="F176" s="517">
        <f ca="1">Measurements!$I$512</f>
        <v>51.64</v>
      </c>
      <c r="G176" s="122">
        <f ca="1">'Component Cost Breakdown'!K421</f>
        <v>43</v>
      </c>
      <c r="H176" s="122">
        <f>ROUND(G176*F176,2)</f>
        <v>2220.52</v>
      </c>
      <c r="I176" s="113"/>
      <c r="J176" s="113"/>
    </row>
    <row r="177" spans="2:10" ht="52.5" customHeight="1">
      <c r="B177" s="130"/>
      <c r="C177" s="131"/>
      <c r="D177" s="150"/>
      <c r="E177" s="130"/>
      <c r="F177" s="151"/>
      <c r="G177" s="151"/>
      <c r="H177" s="130"/>
      <c r="I177" s="130"/>
      <c r="J177" s="130"/>
    </row>
    <row r="178" spans="2:10">
      <c r="B178" s="136"/>
      <c r="C178" s="137"/>
      <c r="D178" s="152"/>
      <c r="E178" s="136"/>
      <c r="F178" s="153"/>
      <c r="G178" s="153"/>
      <c r="H178" s="136"/>
      <c r="I178" s="136"/>
      <c r="J178" s="136"/>
    </row>
    <row r="179" spans="2:10" ht="42" customHeight="1">
      <c r="B179" s="136"/>
      <c r="C179" s="137"/>
      <c r="D179" s="152"/>
      <c r="E179" s="136"/>
      <c r="F179" s="153"/>
      <c r="G179" s="153"/>
      <c r="H179" s="136"/>
      <c r="I179" s="136"/>
      <c r="J179" s="136"/>
    </row>
    <row r="180" spans="2:10">
      <c r="B180" s="101"/>
      <c r="C180" s="145"/>
      <c r="D180" s="146"/>
      <c r="E180" s="847" t="s">
        <v>1055</v>
      </c>
      <c r="F180" s="847"/>
      <c r="G180" s="847"/>
      <c r="H180" s="847"/>
      <c r="I180" s="102"/>
      <c r="J180" s="105"/>
    </row>
    <row r="181" spans="2:10" ht="42.75" customHeight="1">
      <c r="B181" s="104" t="s">
        <v>1056</v>
      </c>
      <c r="C181" s="106" t="s">
        <v>1057</v>
      </c>
      <c r="D181" s="160" t="s">
        <v>1058</v>
      </c>
      <c r="E181" s="104" t="s">
        <v>982</v>
      </c>
      <c r="F181" s="104" t="s">
        <v>1059</v>
      </c>
      <c r="G181" s="106" t="s">
        <v>461</v>
      </c>
      <c r="H181" s="106" t="s">
        <v>462</v>
      </c>
      <c r="I181" s="106" t="s">
        <v>463</v>
      </c>
      <c r="J181" s="106" t="s">
        <v>1060</v>
      </c>
    </row>
    <row r="182" spans="2:10">
      <c r="B182" s="109"/>
      <c r="C182" s="147"/>
      <c r="D182" s="148"/>
      <c r="E182" s="107"/>
      <c r="F182" s="109"/>
      <c r="G182" s="109"/>
      <c r="H182" s="107"/>
      <c r="I182" s="107"/>
      <c r="J182" s="107"/>
    </row>
    <row r="183" spans="2:10">
      <c r="B183" s="167" t="s">
        <v>604</v>
      </c>
      <c r="C183" s="124"/>
      <c r="D183" s="127"/>
      <c r="E183" s="115" t="s">
        <v>1062</v>
      </c>
      <c r="F183" s="520">
        <v>69.680000000000007</v>
      </c>
      <c r="G183" s="167">
        <f>ROUND(H183/F183,2)</f>
        <v>223.56</v>
      </c>
      <c r="H183" s="118">
        <f>SUM(H185:H189)</f>
        <v>15577.5</v>
      </c>
      <c r="I183" s="118">
        <f>H183/F183</f>
        <v>223.55769230769229</v>
      </c>
      <c r="J183" s="119">
        <f ca="1">'Elemental Estimate'!I22</f>
        <v>3.2060584985071829E-3</v>
      </c>
    </row>
    <row r="184" spans="2:10">
      <c r="B184" s="140"/>
      <c r="C184" s="124"/>
      <c r="D184" s="127"/>
      <c r="E184" s="120"/>
      <c r="F184" s="121"/>
      <c r="G184" s="140"/>
      <c r="H184" s="113"/>
      <c r="I184" s="113"/>
      <c r="J184" s="113"/>
    </row>
    <row r="185" spans="2:10" ht="34.5" customHeight="1">
      <c r="B185" s="140"/>
      <c r="C185" s="124" t="s">
        <v>464</v>
      </c>
      <c r="D185" s="156" t="s">
        <v>465</v>
      </c>
      <c r="E185" s="120" t="s">
        <v>989</v>
      </c>
      <c r="F185" s="517">
        <f ca="1">Measurements!I522</f>
        <v>6</v>
      </c>
      <c r="G185" s="122">
        <f ca="1">'Component Cost Breakdown'!K433</f>
        <v>1500</v>
      </c>
      <c r="H185" s="123">
        <f>ROUND(G185*F185,2)</f>
        <v>9000</v>
      </c>
      <c r="I185" s="113"/>
      <c r="J185" s="113"/>
    </row>
    <row r="186" spans="2:10">
      <c r="B186" s="140"/>
      <c r="C186" s="124"/>
      <c r="D186" s="156"/>
      <c r="E186" s="120"/>
      <c r="F186" s="121"/>
      <c r="G186" s="140"/>
      <c r="H186" s="123"/>
      <c r="I186" s="113"/>
      <c r="J186" s="113"/>
    </row>
    <row r="187" spans="2:10" ht="39" customHeight="1">
      <c r="B187" s="140"/>
      <c r="C187" s="124" t="s">
        <v>466</v>
      </c>
      <c r="D187" s="166" t="s">
        <v>818</v>
      </c>
      <c r="E187" s="120" t="s">
        <v>989</v>
      </c>
      <c r="F187" s="517">
        <f ca="1">Measurements!I524</f>
        <v>4.5</v>
      </c>
      <c r="G187" s="122">
        <f ca="1">'Component Cost Breakdown'!K437</f>
        <v>949</v>
      </c>
      <c r="H187" s="123">
        <f>ROUND(G187*F187,2)</f>
        <v>4270.5</v>
      </c>
      <c r="I187" s="113"/>
      <c r="J187" s="113"/>
    </row>
    <row r="188" spans="2:10">
      <c r="B188" s="140"/>
      <c r="C188" s="124"/>
      <c r="D188" s="166"/>
      <c r="E188" s="120"/>
      <c r="F188" s="121"/>
      <c r="G188" s="140"/>
      <c r="H188" s="123"/>
      <c r="I188" s="113"/>
      <c r="J188" s="113"/>
    </row>
    <row r="189" spans="2:10" ht="38.25" customHeight="1">
      <c r="B189" s="140"/>
      <c r="C189" s="124" t="s">
        <v>467</v>
      </c>
      <c r="D189" s="166" t="s">
        <v>410</v>
      </c>
      <c r="E189" s="120" t="s">
        <v>989</v>
      </c>
      <c r="F189" s="517">
        <f ca="1">Measurements!I527</f>
        <v>3</v>
      </c>
      <c r="G189" s="122">
        <f ca="1">'Component Cost Breakdown'!K446</f>
        <v>769</v>
      </c>
      <c r="H189" s="123">
        <f>ROUND(G189*F189,2)</f>
        <v>2307</v>
      </c>
      <c r="I189" s="113"/>
      <c r="J189" s="113"/>
    </row>
    <row r="190" spans="2:10">
      <c r="B190" s="151"/>
      <c r="C190" s="131"/>
      <c r="D190" s="150"/>
      <c r="E190" s="130"/>
      <c r="F190" s="151"/>
      <c r="G190" s="151"/>
      <c r="H190" s="130"/>
      <c r="I190" s="130"/>
      <c r="J190" s="130"/>
    </row>
    <row r="191" spans="2:10" ht="15.75" customHeight="1">
      <c r="B191" s="136"/>
      <c r="C191" s="137"/>
      <c r="D191" s="156"/>
      <c r="E191" s="136"/>
      <c r="F191" s="153"/>
      <c r="G191" s="153"/>
      <c r="H191" s="136"/>
      <c r="I191" s="136"/>
      <c r="J191" s="136"/>
    </row>
    <row r="192" spans="2:10" ht="36.75" customHeight="1">
      <c r="B192" s="136"/>
      <c r="C192" s="137"/>
      <c r="D192" s="156"/>
      <c r="E192" s="136"/>
      <c r="F192" s="153"/>
      <c r="G192" s="153"/>
      <c r="H192" s="136"/>
      <c r="I192" s="136"/>
      <c r="J192" s="136"/>
    </row>
    <row r="193" spans="2:10">
      <c r="B193" s="101"/>
      <c r="C193" s="145"/>
      <c r="D193" s="146"/>
      <c r="E193" s="847" t="s">
        <v>1055</v>
      </c>
      <c r="F193" s="847"/>
      <c r="G193" s="847"/>
      <c r="H193" s="847"/>
      <c r="I193" s="102"/>
      <c r="J193" s="105"/>
    </row>
    <row r="194" spans="2:10" ht="34.799999999999997">
      <c r="B194" s="104" t="s">
        <v>1056</v>
      </c>
      <c r="C194" s="106" t="s">
        <v>1057</v>
      </c>
      <c r="D194" s="160" t="s">
        <v>1058</v>
      </c>
      <c r="E194" s="104" t="s">
        <v>982</v>
      </c>
      <c r="F194" s="104" t="s">
        <v>1059</v>
      </c>
      <c r="G194" s="106" t="s">
        <v>461</v>
      </c>
      <c r="H194" s="106" t="s">
        <v>462</v>
      </c>
      <c r="I194" s="106" t="s">
        <v>463</v>
      </c>
      <c r="J194" s="106" t="s">
        <v>1060</v>
      </c>
    </row>
    <row r="195" spans="2:10">
      <c r="B195" s="140"/>
      <c r="C195" s="124"/>
      <c r="D195" s="127"/>
      <c r="E195" s="113"/>
      <c r="F195" s="140"/>
      <c r="G195" s="140"/>
      <c r="H195" s="113"/>
      <c r="I195" s="113"/>
      <c r="J195" s="113"/>
    </row>
    <row r="196" spans="2:10">
      <c r="B196" s="167" t="s">
        <v>605</v>
      </c>
      <c r="C196" s="124"/>
      <c r="D196" s="127"/>
      <c r="E196" s="115" t="s">
        <v>1062</v>
      </c>
      <c r="F196" s="520">
        <v>845</v>
      </c>
      <c r="G196" s="117">
        <f>ROUND(H196/F196,2)</f>
        <v>616</v>
      </c>
      <c r="H196" s="118">
        <f>SUM(H198:H200)</f>
        <v>520520</v>
      </c>
      <c r="I196" s="118">
        <f>H196/G196</f>
        <v>845</v>
      </c>
      <c r="J196" s="119">
        <f>'[2]Elemental Estimate'!I86</f>
        <v>0</v>
      </c>
    </row>
    <row r="197" spans="2:10">
      <c r="B197" s="167" t="s">
        <v>606</v>
      </c>
      <c r="C197" s="124"/>
      <c r="D197" s="127"/>
      <c r="E197" s="115"/>
      <c r="F197" s="116"/>
      <c r="G197" s="117"/>
      <c r="H197" s="118"/>
      <c r="I197" s="118"/>
      <c r="J197" s="119"/>
    </row>
    <row r="198" spans="2:10" ht="34.799999999999997">
      <c r="B198" s="140"/>
      <c r="C198" s="124" t="s">
        <v>578</v>
      </c>
      <c r="D198" s="127" t="s">
        <v>824</v>
      </c>
      <c r="E198" s="120" t="s">
        <v>1054</v>
      </c>
      <c r="F198" s="517">
        <f ca="1">Measurements!I534</f>
        <v>845</v>
      </c>
      <c r="G198" s="122">
        <f ca="1">'Component Cost Breakdown'!K461</f>
        <v>560</v>
      </c>
      <c r="H198" s="123">
        <f>+G198*F198</f>
        <v>473200</v>
      </c>
      <c r="I198" s="113"/>
      <c r="J198" s="113"/>
    </row>
    <row r="199" spans="2:10">
      <c r="B199" s="140"/>
      <c r="C199" s="124"/>
      <c r="D199" s="127"/>
      <c r="E199" s="120"/>
      <c r="F199" s="121"/>
      <c r="G199" s="122"/>
      <c r="H199" s="123"/>
      <c r="I199" s="113"/>
      <c r="J199" s="113"/>
    </row>
    <row r="200" spans="2:10" ht="23.4">
      <c r="B200" s="140"/>
      <c r="C200" s="124" t="s">
        <v>579</v>
      </c>
      <c r="D200" s="127" t="s">
        <v>840</v>
      </c>
      <c r="E200" s="120" t="s">
        <v>1054</v>
      </c>
      <c r="F200" s="517">
        <v>845</v>
      </c>
      <c r="G200" s="122">
        <f ca="1">'Component Cost Breakdown'!K465</f>
        <v>56</v>
      </c>
      <c r="H200" s="123">
        <f>+G200*F200</f>
        <v>47320</v>
      </c>
      <c r="I200" s="113"/>
      <c r="J200" s="113"/>
    </row>
    <row r="201" spans="2:10">
      <c r="B201" s="151"/>
      <c r="C201" s="131"/>
      <c r="D201" s="141"/>
      <c r="E201" s="130"/>
      <c r="F201" s="151"/>
      <c r="G201" s="151"/>
      <c r="H201" s="130"/>
      <c r="I201" s="130"/>
      <c r="J201" s="130"/>
    </row>
    <row r="202" spans="2:10">
      <c r="C202" s="142"/>
      <c r="D202" s="144"/>
    </row>
    <row r="203" spans="2:10">
      <c r="C203" s="142"/>
      <c r="D203" s="144"/>
    </row>
    <row r="204" spans="2:10">
      <c r="B204" s="101"/>
      <c r="C204" s="145"/>
      <c r="D204" s="146"/>
      <c r="E204" s="848" t="s">
        <v>1055</v>
      </c>
      <c r="F204" s="849"/>
      <c r="G204" s="849"/>
      <c r="H204" s="850"/>
      <c r="I204" s="102"/>
      <c r="J204" s="105"/>
    </row>
    <row r="205" spans="2:10" ht="34.799999999999997">
      <c r="B205" s="104" t="s">
        <v>1056</v>
      </c>
      <c r="C205" s="106" t="s">
        <v>1057</v>
      </c>
      <c r="D205" s="160" t="s">
        <v>1058</v>
      </c>
      <c r="E205" s="104" t="s">
        <v>982</v>
      </c>
      <c r="F205" s="104" t="s">
        <v>1059</v>
      </c>
      <c r="G205" s="106" t="s">
        <v>1111</v>
      </c>
      <c r="H205" s="106" t="s">
        <v>1112</v>
      </c>
      <c r="I205" s="106" t="s">
        <v>1113</v>
      </c>
      <c r="J205" s="106" t="s">
        <v>1060</v>
      </c>
    </row>
    <row r="206" spans="2:10">
      <c r="B206" s="113"/>
      <c r="C206" s="124"/>
      <c r="D206" s="127"/>
      <c r="E206" s="113"/>
      <c r="F206" s="140"/>
      <c r="G206" s="140"/>
      <c r="H206" s="113"/>
      <c r="I206" s="113"/>
      <c r="J206" s="113"/>
    </row>
    <row r="207" spans="2:10">
      <c r="B207" s="112" t="s">
        <v>607</v>
      </c>
      <c r="C207" s="124"/>
      <c r="D207" s="127"/>
      <c r="E207" s="115" t="s">
        <v>977</v>
      </c>
      <c r="F207" s="519">
        <f ca="1">Measurements!I542</f>
        <v>14</v>
      </c>
      <c r="G207" s="117">
        <f>ROUND(H207/F207,2)</f>
        <v>5071.91</v>
      </c>
      <c r="H207" s="118">
        <f>SUM(H209:H233)</f>
        <v>71006.8</v>
      </c>
      <c r="I207" s="118">
        <f>ROUND(H207/E5,2)</f>
        <v>75.17</v>
      </c>
      <c r="J207" s="119">
        <f ca="1">'Elemental Estimate'!I24</f>
        <v>1.4614152116308768E-2</v>
      </c>
    </row>
    <row r="208" spans="2:10">
      <c r="B208" s="112" t="s">
        <v>608</v>
      </c>
      <c r="C208" s="124"/>
      <c r="D208" s="127"/>
      <c r="E208" s="115"/>
      <c r="F208" s="116"/>
      <c r="G208" s="117"/>
      <c r="H208" s="118"/>
      <c r="I208" s="118"/>
      <c r="J208" s="119"/>
    </row>
    <row r="209" spans="2:10" ht="57.6">
      <c r="B209" s="113"/>
      <c r="C209" s="124" t="s">
        <v>580</v>
      </c>
      <c r="D209" s="127" t="s">
        <v>825</v>
      </c>
      <c r="E209" s="120" t="s">
        <v>977</v>
      </c>
      <c r="F209" s="518">
        <f ca="1">Measurements!I550</f>
        <v>5</v>
      </c>
      <c r="G209" s="122">
        <f ca="1">'Component Cost Breakdown'!$K$476</f>
        <v>3513.6</v>
      </c>
      <c r="H209" s="123">
        <f>ROUND(G209*F209,2)</f>
        <v>17568</v>
      </c>
      <c r="I209" s="113"/>
      <c r="J209" s="113"/>
    </row>
    <row r="210" spans="2:10">
      <c r="B210" s="113"/>
      <c r="C210" s="124"/>
      <c r="D210" s="127"/>
      <c r="E210" s="120"/>
      <c r="F210" s="121"/>
      <c r="G210" s="122"/>
      <c r="H210" s="123"/>
      <c r="I210" s="113"/>
      <c r="J210" s="113"/>
    </row>
    <row r="211" spans="2:10" ht="34.799999999999997">
      <c r="B211" s="113"/>
      <c r="C211" s="124"/>
      <c r="D211" s="127" t="s">
        <v>826</v>
      </c>
      <c r="E211" s="120" t="s">
        <v>977</v>
      </c>
      <c r="F211" s="518">
        <f ca="1">Measurements!I552</f>
        <v>5</v>
      </c>
      <c r="G211" s="122">
        <f ca="1">'Component Cost Breakdown'!$K$484</f>
        <v>2544</v>
      </c>
      <c r="H211" s="123">
        <f>ROUND(G211*F211,2)</f>
        <v>12720</v>
      </c>
      <c r="I211" s="113"/>
      <c r="J211" s="113"/>
    </row>
    <row r="212" spans="2:10">
      <c r="B212" s="113"/>
      <c r="C212" s="124"/>
      <c r="D212" s="127"/>
      <c r="E212" s="120"/>
      <c r="F212" s="121"/>
      <c r="G212" s="122"/>
      <c r="H212" s="123"/>
      <c r="I212" s="113"/>
      <c r="J212" s="113"/>
    </row>
    <row r="213" spans="2:10" ht="34.799999999999997">
      <c r="B213" s="113"/>
      <c r="C213" s="124"/>
      <c r="D213" s="127" t="s">
        <v>827</v>
      </c>
      <c r="E213" s="120" t="s">
        <v>977</v>
      </c>
      <c r="F213" s="518">
        <f ca="1">Measurements!I554</f>
        <v>2</v>
      </c>
      <c r="G213" s="122">
        <f ca="1">'Component Cost Breakdown'!$K$491</f>
        <v>3635.4</v>
      </c>
      <c r="H213" s="123">
        <f>ROUND(G213*F213,2)</f>
        <v>7270.8</v>
      </c>
      <c r="I213" s="113"/>
      <c r="J213" s="113"/>
    </row>
    <row r="214" spans="2:10">
      <c r="B214" s="113"/>
      <c r="C214" s="124"/>
      <c r="D214" s="127"/>
      <c r="E214" s="120"/>
      <c r="F214" s="121"/>
      <c r="G214" s="122"/>
      <c r="H214" s="123"/>
      <c r="I214" s="113"/>
      <c r="J214" s="113"/>
    </row>
    <row r="215" spans="2:10" ht="34.799999999999997">
      <c r="B215" s="113"/>
      <c r="C215" s="124"/>
      <c r="D215" s="127" t="s">
        <v>828</v>
      </c>
      <c r="E215" s="120" t="s">
        <v>977</v>
      </c>
      <c r="F215" s="518">
        <f ca="1">Measurements!I556</f>
        <v>2</v>
      </c>
      <c r="G215" s="122">
        <f ca="1">'Component Cost Breakdown'!$K$499</f>
        <v>3930</v>
      </c>
      <c r="H215" s="123">
        <f>ROUND(G215*F215,2)</f>
        <v>7860</v>
      </c>
      <c r="I215" s="113"/>
      <c r="J215" s="113"/>
    </row>
    <row r="216" spans="2:10">
      <c r="B216" s="113"/>
      <c r="C216" s="124"/>
      <c r="D216" s="127"/>
      <c r="E216" s="120"/>
      <c r="F216" s="121"/>
      <c r="G216" s="122"/>
      <c r="H216" s="123"/>
      <c r="I216" s="113"/>
      <c r="J216" s="113"/>
    </row>
    <row r="217" spans="2:10" ht="23.4">
      <c r="B217" s="113"/>
      <c r="C217" s="124" t="s">
        <v>581</v>
      </c>
      <c r="D217" s="127" t="s">
        <v>829</v>
      </c>
      <c r="E217" s="120" t="s">
        <v>977</v>
      </c>
      <c r="F217" s="518">
        <f ca="1">Measurements!I559</f>
        <v>3</v>
      </c>
      <c r="G217" s="122">
        <f ca="1">'Component Cost Breakdown'!$K$507</f>
        <v>136</v>
      </c>
      <c r="H217" s="123">
        <f>ROUND(G217*F217,2)</f>
        <v>408</v>
      </c>
      <c r="I217" s="113"/>
      <c r="J217" s="113"/>
    </row>
    <row r="218" spans="2:10">
      <c r="B218" s="113"/>
      <c r="C218" s="124"/>
      <c r="D218" s="127"/>
      <c r="E218" s="120"/>
      <c r="F218" s="121"/>
      <c r="G218" s="122"/>
      <c r="H218" s="123"/>
      <c r="I218" s="113"/>
      <c r="J218" s="113"/>
    </row>
    <row r="219" spans="2:10" ht="23.4">
      <c r="B219" s="113"/>
      <c r="C219" s="124"/>
      <c r="D219" s="127" t="s">
        <v>830</v>
      </c>
      <c r="E219" s="120" t="s">
        <v>977</v>
      </c>
      <c r="F219" s="518">
        <f ca="1">Measurements!I561</f>
        <v>5</v>
      </c>
      <c r="G219" s="122">
        <f ca="1">'Component Cost Breakdown'!$K$512</f>
        <v>136</v>
      </c>
      <c r="H219" s="123">
        <f>ROUND(G219*F219,2)</f>
        <v>680</v>
      </c>
      <c r="I219" s="113"/>
      <c r="J219" s="113"/>
    </row>
    <row r="220" spans="2:10">
      <c r="B220" s="113"/>
      <c r="C220" s="124"/>
      <c r="D220" s="127"/>
      <c r="E220" s="120"/>
      <c r="F220" s="121"/>
      <c r="G220" s="122"/>
      <c r="H220" s="123"/>
      <c r="I220" s="113"/>
      <c r="J220" s="113"/>
    </row>
    <row r="221" spans="2:10" ht="23.4">
      <c r="B221" s="113"/>
      <c r="C221" s="124"/>
      <c r="D221" s="127" t="s">
        <v>831</v>
      </c>
      <c r="E221" s="120" t="s">
        <v>977</v>
      </c>
      <c r="F221" s="518">
        <f ca="1">Measurements!I563</f>
        <v>4</v>
      </c>
      <c r="G221" s="122">
        <f ca="1">'Component Cost Breakdown'!$K$517</f>
        <v>200</v>
      </c>
      <c r="H221" s="123">
        <f>ROUND(G221*F221,2)</f>
        <v>800</v>
      </c>
      <c r="I221" s="113"/>
      <c r="J221" s="113"/>
    </row>
    <row r="222" spans="2:10">
      <c r="B222" s="113"/>
      <c r="C222" s="124"/>
      <c r="D222" s="127"/>
      <c r="E222" s="120"/>
      <c r="F222" s="121"/>
      <c r="G222" s="122"/>
      <c r="H222" s="123"/>
      <c r="I222" s="113"/>
      <c r="J222" s="113"/>
    </row>
    <row r="223" spans="2:10" ht="34.799999999999997">
      <c r="B223" s="113"/>
      <c r="C223" s="124"/>
      <c r="D223" s="127" t="s">
        <v>832</v>
      </c>
      <c r="E223" s="120" t="s">
        <v>977</v>
      </c>
      <c r="F223" s="518">
        <f ca="1">Measurements!I565</f>
        <v>5</v>
      </c>
      <c r="G223" s="122">
        <f ca="1">'Component Cost Breakdown'!$K$522</f>
        <v>250</v>
      </c>
      <c r="H223" s="123">
        <f>ROUND(G223*F223,2)</f>
        <v>1250</v>
      </c>
      <c r="I223" s="113"/>
      <c r="J223" s="113"/>
    </row>
    <row r="224" spans="2:10">
      <c r="B224" s="113"/>
      <c r="C224" s="124"/>
      <c r="D224" s="127"/>
      <c r="E224" s="120"/>
      <c r="F224" s="121"/>
      <c r="G224" s="122"/>
      <c r="H224" s="123"/>
      <c r="I224" s="113"/>
      <c r="J224" s="113"/>
    </row>
    <row r="225" spans="1:256" ht="23.4">
      <c r="B225" s="113"/>
      <c r="C225" s="124"/>
      <c r="D225" s="127" t="s">
        <v>833</v>
      </c>
      <c r="E225" s="120" t="s">
        <v>977</v>
      </c>
      <c r="F225" s="518">
        <f ca="1">Measurements!$I$567</f>
        <v>4</v>
      </c>
      <c r="G225" s="122">
        <f ca="1">'Component Cost Breakdown'!$K$526</f>
        <v>1500</v>
      </c>
      <c r="H225" s="123">
        <f>ROUND(G225*F225,2)</f>
        <v>6000</v>
      </c>
      <c r="I225" s="113"/>
      <c r="J225" s="113"/>
    </row>
    <row r="226" spans="1:256">
      <c r="B226" s="113"/>
      <c r="C226" s="124"/>
      <c r="D226" s="127"/>
      <c r="E226" s="120"/>
      <c r="F226" s="121"/>
      <c r="G226" s="122"/>
      <c r="H226" s="123"/>
      <c r="I226" s="113"/>
      <c r="J226" s="113"/>
    </row>
    <row r="227" spans="1:256" s="93" customFormat="1" ht="23.4">
      <c r="A227" s="95"/>
      <c r="B227" s="113"/>
      <c r="C227" s="124" t="s">
        <v>582</v>
      </c>
      <c r="D227" s="127" t="s">
        <v>834</v>
      </c>
      <c r="E227" s="120" t="s">
        <v>977</v>
      </c>
      <c r="F227" s="518">
        <f ca="1">Measurements!I567</f>
        <v>4</v>
      </c>
      <c r="G227" s="122">
        <f ca="1">'Component Cost Breakdown'!K526</f>
        <v>1500</v>
      </c>
      <c r="H227" s="123">
        <f>ROUND(G227*F227,2)</f>
        <v>6000</v>
      </c>
      <c r="I227" s="113"/>
      <c r="J227" s="113"/>
      <c r="K227" s="95"/>
      <c r="L227" s="95"/>
      <c r="M227" s="95"/>
      <c r="N227" s="95"/>
      <c r="O227" s="95"/>
      <c r="P227" s="95"/>
      <c r="Q227" s="95"/>
      <c r="R227" s="95"/>
      <c r="S227" s="95"/>
      <c r="T227" s="95"/>
      <c r="U227" s="95"/>
      <c r="V227" s="95"/>
      <c r="W227" s="95"/>
      <c r="X227" s="95"/>
      <c r="Y227" s="95"/>
      <c r="Z227" s="95"/>
      <c r="AA227" s="95"/>
      <c r="AB227" s="95"/>
      <c r="AC227" s="95"/>
      <c r="AD227" s="95"/>
      <c r="AE227" s="95"/>
      <c r="AF227" s="95"/>
      <c r="AG227" s="95"/>
      <c r="AH227" s="95"/>
      <c r="AI227" s="95"/>
      <c r="AJ227" s="95"/>
      <c r="AK227" s="95"/>
      <c r="AL227" s="95"/>
      <c r="AM227" s="95"/>
      <c r="AN227" s="95"/>
      <c r="AO227" s="95"/>
      <c r="AP227" s="95"/>
      <c r="AQ227" s="95"/>
      <c r="AR227" s="95"/>
      <c r="AS227" s="95"/>
      <c r="AT227" s="95"/>
      <c r="AU227" s="95"/>
      <c r="AV227" s="95"/>
      <c r="AW227" s="95"/>
      <c r="AX227" s="95"/>
      <c r="AY227" s="95"/>
      <c r="AZ227" s="95"/>
      <c r="BA227" s="95"/>
      <c r="BB227" s="95"/>
      <c r="BC227" s="95"/>
      <c r="BD227" s="95"/>
      <c r="BE227" s="95"/>
      <c r="BF227" s="95"/>
      <c r="BG227" s="95"/>
      <c r="BH227" s="95"/>
      <c r="BI227" s="95"/>
      <c r="BJ227" s="95"/>
      <c r="BK227" s="95"/>
      <c r="BL227" s="95"/>
      <c r="BM227" s="95"/>
      <c r="BN227" s="95"/>
      <c r="BO227" s="95"/>
      <c r="BP227" s="95"/>
      <c r="BQ227" s="95"/>
      <c r="BR227" s="95"/>
      <c r="BS227" s="95"/>
      <c r="BT227" s="95"/>
      <c r="BU227" s="95"/>
      <c r="BV227" s="95"/>
      <c r="BW227" s="95"/>
      <c r="BX227" s="95"/>
      <c r="BY227" s="95"/>
      <c r="BZ227" s="95"/>
      <c r="CA227" s="95"/>
      <c r="CB227" s="95"/>
      <c r="CC227" s="95"/>
      <c r="CD227" s="95"/>
      <c r="CE227" s="95"/>
      <c r="CF227" s="95"/>
      <c r="CG227" s="95"/>
      <c r="CH227" s="95"/>
      <c r="CI227" s="95"/>
      <c r="CJ227" s="95"/>
      <c r="CK227" s="95"/>
      <c r="CL227" s="95"/>
      <c r="CM227" s="95"/>
      <c r="CN227" s="95"/>
      <c r="CO227" s="95"/>
      <c r="CP227" s="95"/>
      <c r="CQ227" s="95"/>
      <c r="CR227" s="95"/>
      <c r="CS227" s="95"/>
      <c r="CT227" s="95"/>
      <c r="CU227" s="95"/>
      <c r="CV227" s="95"/>
      <c r="CW227" s="95"/>
      <c r="CX227" s="95"/>
      <c r="CY227" s="95"/>
      <c r="CZ227" s="95"/>
      <c r="DA227" s="95"/>
      <c r="DB227" s="95"/>
      <c r="DC227" s="95"/>
      <c r="DD227" s="95"/>
      <c r="DE227" s="95"/>
      <c r="DF227" s="95"/>
      <c r="DG227" s="95"/>
      <c r="DH227" s="95"/>
      <c r="DI227" s="95"/>
      <c r="DJ227" s="95"/>
      <c r="DK227" s="95"/>
      <c r="DL227" s="95"/>
      <c r="DM227" s="95"/>
      <c r="DN227" s="95"/>
      <c r="DO227" s="95"/>
      <c r="DP227" s="95"/>
      <c r="DQ227" s="95"/>
      <c r="DR227" s="95"/>
      <c r="DS227" s="95"/>
      <c r="DT227" s="95"/>
      <c r="DU227" s="95"/>
      <c r="DV227" s="95"/>
      <c r="DW227" s="95"/>
      <c r="DX227" s="95"/>
      <c r="DY227" s="95"/>
      <c r="DZ227" s="95"/>
      <c r="EA227" s="95"/>
      <c r="EB227" s="95"/>
      <c r="EC227" s="95"/>
      <c r="ED227" s="95"/>
      <c r="EE227" s="95"/>
      <c r="EF227" s="95"/>
      <c r="EG227" s="95"/>
      <c r="EH227" s="95"/>
      <c r="EI227" s="95"/>
      <c r="EJ227" s="95"/>
      <c r="EK227" s="95"/>
      <c r="EL227" s="95"/>
      <c r="EM227" s="95"/>
      <c r="EN227" s="95"/>
      <c r="EO227" s="95"/>
      <c r="EP227" s="95"/>
      <c r="EQ227" s="95"/>
      <c r="ER227" s="95"/>
      <c r="ES227" s="95"/>
      <c r="ET227" s="95"/>
      <c r="EU227" s="95"/>
      <c r="EV227" s="95"/>
      <c r="EW227" s="95"/>
      <c r="EX227" s="95"/>
      <c r="EY227" s="95"/>
      <c r="EZ227" s="95"/>
      <c r="FA227" s="95"/>
      <c r="FB227" s="95"/>
      <c r="FC227" s="95"/>
      <c r="FD227" s="95"/>
      <c r="FE227" s="95"/>
      <c r="FF227" s="95"/>
      <c r="FG227" s="95"/>
      <c r="FH227" s="95"/>
      <c r="FI227" s="95"/>
      <c r="FJ227" s="95"/>
      <c r="FK227" s="95"/>
      <c r="FL227" s="95"/>
      <c r="FM227" s="95"/>
      <c r="FN227" s="95"/>
      <c r="FO227" s="95"/>
      <c r="FP227" s="95"/>
      <c r="FQ227" s="95"/>
      <c r="FR227" s="95"/>
      <c r="FS227" s="95"/>
      <c r="FT227" s="95"/>
      <c r="FU227" s="95"/>
      <c r="FV227" s="95"/>
      <c r="FW227" s="95"/>
      <c r="FX227" s="95"/>
      <c r="FY227" s="95"/>
      <c r="FZ227" s="95"/>
      <c r="GA227" s="95"/>
      <c r="GB227" s="95"/>
      <c r="GC227" s="95"/>
      <c r="GD227" s="95"/>
      <c r="GE227" s="95"/>
      <c r="GF227" s="95"/>
      <c r="GG227" s="95"/>
      <c r="GH227" s="95"/>
      <c r="GI227" s="95"/>
      <c r="GJ227" s="95"/>
      <c r="GK227" s="95"/>
      <c r="GL227" s="95"/>
      <c r="GM227" s="95"/>
      <c r="GN227" s="95"/>
      <c r="GO227" s="95"/>
      <c r="GP227" s="95"/>
      <c r="GQ227" s="95"/>
      <c r="GR227" s="95"/>
      <c r="GS227" s="95"/>
      <c r="GT227" s="95"/>
      <c r="GU227" s="95"/>
      <c r="GV227" s="95"/>
      <c r="GW227" s="95"/>
      <c r="GX227" s="95"/>
      <c r="GY227" s="95"/>
      <c r="GZ227" s="95"/>
      <c r="HA227" s="95"/>
      <c r="HB227" s="95"/>
      <c r="HC227" s="95"/>
      <c r="HD227" s="95"/>
      <c r="HE227" s="95"/>
      <c r="HF227" s="95"/>
      <c r="HG227" s="95"/>
      <c r="HH227" s="95"/>
      <c r="HI227" s="95"/>
      <c r="HJ227" s="95"/>
      <c r="HK227" s="95"/>
      <c r="HL227" s="95"/>
      <c r="HM227" s="95"/>
      <c r="HN227" s="95"/>
      <c r="HO227" s="95"/>
      <c r="HP227" s="95"/>
      <c r="HQ227" s="95"/>
      <c r="HR227" s="95"/>
      <c r="HS227" s="95"/>
      <c r="HT227" s="95"/>
      <c r="HU227" s="95"/>
      <c r="HV227" s="95"/>
      <c r="HW227" s="95"/>
      <c r="HX227" s="95"/>
      <c r="HY227" s="95"/>
      <c r="HZ227" s="95"/>
      <c r="IA227" s="95"/>
      <c r="IB227" s="95"/>
      <c r="IC227" s="95"/>
      <c r="ID227" s="95"/>
      <c r="IE227" s="95"/>
      <c r="IF227" s="95"/>
      <c r="IG227" s="95"/>
      <c r="IH227" s="95"/>
      <c r="II227" s="95"/>
      <c r="IJ227" s="95"/>
      <c r="IK227" s="95"/>
      <c r="IL227" s="95"/>
      <c r="IM227" s="95"/>
      <c r="IN227" s="95"/>
      <c r="IO227" s="95"/>
      <c r="IP227" s="95"/>
      <c r="IQ227" s="95"/>
      <c r="IR227" s="95"/>
      <c r="IS227" s="95"/>
      <c r="IT227" s="95"/>
      <c r="IU227" s="95"/>
      <c r="IV227" s="95"/>
    </row>
    <row r="228" spans="1:256" s="93" customFormat="1">
      <c r="A228" s="95"/>
      <c r="B228" s="113"/>
      <c r="C228" s="124"/>
      <c r="D228" s="127"/>
      <c r="E228" s="120"/>
      <c r="F228" s="121"/>
      <c r="G228" s="122"/>
      <c r="H228" s="123"/>
      <c r="I228" s="113"/>
      <c r="J228" s="113"/>
      <c r="K228" s="95"/>
      <c r="L228" s="95"/>
      <c r="M228" s="95"/>
      <c r="N228" s="95"/>
      <c r="O228" s="95"/>
      <c r="P228" s="95"/>
      <c r="Q228" s="95"/>
      <c r="R228" s="95"/>
      <c r="S228" s="95"/>
      <c r="T228" s="95"/>
      <c r="U228" s="95"/>
      <c r="V228" s="95"/>
      <c r="W228" s="95"/>
      <c r="X228" s="95"/>
      <c r="Y228" s="95"/>
      <c r="Z228" s="95"/>
      <c r="AA228" s="95"/>
      <c r="AB228" s="95"/>
      <c r="AC228" s="95"/>
      <c r="AD228" s="95"/>
      <c r="AE228" s="95"/>
      <c r="AF228" s="95"/>
      <c r="AG228" s="95"/>
      <c r="AH228" s="95"/>
      <c r="AI228" s="95"/>
      <c r="AJ228" s="95"/>
      <c r="AK228" s="95"/>
      <c r="AL228" s="95"/>
      <c r="AM228" s="95"/>
      <c r="AN228" s="95"/>
      <c r="AO228" s="95"/>
      <c r="AP228" s="95"/>
      <c r="AQ228" s="95"/>
      <c r="AR228" s="95"/>
      <c r="AS228" s="95"/>
      <c r="AT228" s="95"/>
      <c r="AU228" s="95"/>
      <c r="AV228" s="95"/>
      <c r="AW228" s="95"/>
      <c r="AX228" s="95"/>
      <c r="AY228" s="95"/>
      <c r="AZ228" s="95"/>
      <c r="BA228" s="95"/>
      <c r="BB228" s="95"/>
      <c r="BC228" s="95"/>
      <c r="BD228" s="95"/>
      <c r="BE228" s="95"/>
      <c r="BF228" s="95"/>
      <c r="BG228" s="95"/>
      <c r="BH228" s="95"/>
      <c r="BI228" s="95"/>
      <c r="BJ228" s="95"/>
      <c r="BK228" s="95"/>
      <c r="BL228" s="95"/>
      <c r="BM228" s="95"/>
      <c r="BN228" s="95"/>
      <c r="BO228" s="95"/>
      <c r="BP228" s="95"/>
      <c r="BQ228" s="95"/>
      <c r="BR228" s="95"/>
      <c r="BS228" s="95"/>
      <c r="BT228" s="95"/>
      <c r="BU228" s="95"/>
      <c r="BV228" s="95"/>
      <c r="BW228" s="95"/>
      <c r="BX228" s="95"/>
      <c r="BY228" s="95"/>
      <c r="BZ228" s="95"/>
      <c r="CA228" s="95"/>
      <c r="CB228" s="95"/>
      <c r="CC228" s="95"/>
      <c r="CD228" s="95"/>
      <c r="CE228" s="95"/>
      <c r="CF228" s="95"/>
      <c r="CG228" s="95"/>
      <c r="CH228" s="95"/>
      <c r="CI228" s="95"/>
      <c r="CJ228" s="95"/>
      <c r="CK228" s="95"/>
      <c r="CL228" s="95"/>
      <c r="CM228" s="95"/>
      <c r="CN228" s="95"/>
      <c r="CO228" s="95"/>
      <c r="CP228" s="95"/>
      <c r="CQ228" s="95"/>
      <c r="CR228" s="95"/>
      <c r="CS228" s="95"/>
      <c r="CT228" s="95"/>
      <c r="CU228" s="95"/>
      <c r="CV228" s="95"/>
      <c r="CW228" s="95"/>
      <c r="CX228" s="95"/>
      <c r="CY228" s="95"/>
      <c r="CZ228" s="95"/>
      <c r="DA228" s="95"/>
      <c r="DB228" s="95"/>
      <c r="DC228" s="95"/>
      <c r="DD228" s="95"/>
      <c r="DE228" s="95"/>
      <c r="DF228" s="95"/>
      <c r="DG228" s="95"/>
      <c r="DH228" s="95"/>
      <c r="DI228" s="95"/>
      <c r="DJ228" s="95"/>
      <c r="DK228" s="95"/>
      <c r="DL228" s="95"/>
      <c r="DM228" s="95"/>
      <c r="DN228" s="95"/>
      <c r="DO228" s="95"/>
      <c r="DP228" s="95"/>
      <c r="DQ228" s="95"/>
      <c r="DR228" s="95"/>
      <c r="DS228" s="95"/>
      <c r="DT228" s="95"/>
      <c r="DU228" s="95"/>
      <c r="DV228" s="95"/>
      <c r="DW228" s="95"/>
      <c r="DX228" s="95"/>
      <c r="DY228" s="95"/>
      <c r="DZ228" s="95"/>
      <c r="EA228" s="95"/>
      <c r="EB228" s="95"/>
      <c r="EC228" s="95"/>
      <c r="ED228" s="95"/>
      <c r="EE228" s="95"/>
      <c r="EF228" s="95"/>
      <c r="EG228" s="95"/>
      <c r="EH228" s="95"/>
      <c r="EI228" s="95"/>
      <c r="EJ228" s="95"/>
      <c r="EK228" s="95"/>
      <c r="EL228" s="95"/>
      <c r="EM228" s="95"/>
      <c r="EN228" s="95"/>
      <c r="EO228" s="95"/>
      <c r="EP228" s="95"/>
      <c r="EQ228" s="95"/>
      <c r="ER228" s="95"/>
      <c r="ES228" s="95"/>
      <c r="ET228" s="95"/>
      <c r="EU228" s="95"/>
      <c r="EV228" s="95"/>
      <c r="EW228" s="95"/>
      <c r="EX228" s="95"/>
      <c r="EY228" s="95"/>
      <c r="EZ228" s="95"/>
      <c r="FA228" s="95"/>
      <c r="FB228" s="95"/>
      <c r="FC228" s="95"/>
      <c r="FD228" s="95"/>
      <c r="FE228" s="95"/>
      <c r="FF228" s="95"/>
      <c r="FG228" s="95"/>
      <c r="FH228" s="95"/>
      <c r="FI228" s="95"/>
      <c r="FJ228" s="95"/>
      <c r="FK228" s="95"/>
      <c r="FL228" s="95"/>
      <c r="FM228" s="95"/>
      <c r="FN228" s="95"/>
      <c r="FO228" s="95"/>
      <c r="FP228" s="95"/>
      <c r="FQ228" s="95"/>
      <c r="FR228" s="95"/>
      <c r="FS228" s="95"/>
      <c r="FT228" s="95"/>
      <c r="FU228" s="95"/>
      <c r="FV228" s="95"/>
      <c r="FW228" s="95"/>
      <c r="FX228" s="95"/>
      <c r="FY228" s="95"/>
      <c r="FZ228" s="95"/>
      <c r="GA228" s="95"/>
      <c r="GB228" s="95"/>
      <c r="GC228" s="95"/>
      <c r="GD228" s="95"/>
      <c r="GE228" s="95"/>
      <c r="GF228" s="95"/>
      <c r="GG228" s="95"/>
      <c r="GH228" s="95"/>
      <c r="GI228" s="95"/>
      <c r="GJ228" s="95"/>
      <c r="GK228" s="95"/>
      <c r="GL228" s="95"/>
      <c r="GM228" s="95"/>
      <c r="GN228" s="95"/>
      <c r="GO228" s="95"/>
      <c r="GP228" s="95"/>
      <c r="GQ228" s="95"/>
      <c r="GR228" s="95"/>
      <c r="GS228" s="95"/>
      <c r="GT228" s="95"/>
      <c r="GU228" s="95"/>
      <c r="GV228" s="95"/>
      <c r="GW228" s="95"/>
      <c r="GX228" s="95"/>
      <c r="GY228" s="95"/>
      <c r="GZ228" s="95"/>
      <c r="HA228" s="95"/>
      <c r="HB228" s="95"/>
      <c r="HC228" s="95"/>
      <c r="HD228" s="95"/>
      <c r="HE228" s="95"/>
      <c r="HF228" s="95"/>
      <c r="HG228" s="95"/>
      <c r="HH228" s="95"/>
      <c r="HI228" s="95"/>
      <c r="HJ228" s="95"/>
      <c r="HK228" s="95"/>
      <c r="HL228" s="95"/>
      <c r="HM228" s="95"/>
      <c r="HN228" s="95"/>
      <c r="HO228" s="95"/>
      <c r="HP228" s="95"/>
      <c r="HQ228" s="95"/>
      <c r="HR228" s="95"/>
      <c r="HS228" s="95"/>
      <c r="HT228" s="95"/>
      <c r="HU228" s="95"/>
      <c r="HV228" s="95"/>
      <c r="HW228" s="95"/>
      <c r="HX228" s="95"/>
      <c r="HY228" s="95"/>
      <c r="HZ228" s="95"/>
      <c r="IA228" s="95"/>
      <c r="IB228" s="95"/>
      <c r="IC228" s="95"/>
      <c r="ID228" s="95"/>
      <c r="IE228" s="95"/>
      <c r="IF228" s="95"/>
      <c r="IG228" s="95"/>
      <c r="IH228" s="95"/>
      <c r="II228" s="95"/>
      <c r="IJ228" s="95"/>
      <c r="IK228" s="95"/>
      <c r="IL228" s="95"/>
      <c r="IM228" s="95"/>
      <c r="IN228" s="95"/>
      <c r="IO228" s="95"/>
      <c r="IP228" s="95"/>
      <c r="IQ228" s="95"/>
      <c r="IR228" s="95"/>
      <c r="IS228" s="95"/>
      <c r="IT228" s="95"/>
      <c r="IU228" s="95"/>
      <c r="IV228" s="95"/>
    </row>
    <row r="229" spans="1:256" ht="23.4">
      <c r="B229" s="113"/>
      <c r="C229" s="124" t="s">
        <v>583</v>
      </c>
      <c r="D229" s="127" t="s">
        <v>835</v>
      </c>
      <c r="E229" s="120" t="s">
        <v>977</v>
      </c>
      <c r="F229" s="518">
        <f ca="1">Measurements!I577</f>
        <v>4</v>
      </c>
      <c r="G229" s="122">
        <f ca="1">'Component Cost Breakdown'!K530</f>
        <v>850</v>
      </c>
      <c r="H229" s="123">
        <f>ROUND(G229*F229,2)</f>
        <v>3400</v>
      </c>
      <c r="I229" s="113"/>
      <c r="J229" s="113"/>
    </row>
    <row r="230" spans="1:256" ht="39" customHeight="1">
      <c r="B230" s="113"/>
      <c r="C230" s="124"/>
      <c r="D230" s="127"/>
      <c r="E230" s="120"/>
      <c r="F230" s="121"/>
      <c r="G230" s="122"/>
      <c r="H230" s="123"/>
      <c r="I230" s="113"/>
      <c r="J230" s="113"/>
    </row>
    <row r="231" spans="1:256" ht="23.4">
      <c r="B231" s="113"/>
      <c r="C231" s="124" t="s">
        <v>584</v>
      </c>
      <c r="D231" s="127" t="s">
        <v>836</v>
      </c>
      <c r="E231" s="120" t="s">
        <v>977</v>
      </c>
      <c r="F231" s="518">
        <f ca="1">Measurements!I587</f>
        <v>3</v>
      </c>
      <c r="G231" s="122">
        <f ca="1">'Component Cost Breakdown'!K534</f>
        <v>850</v>
      </c>
      <c r="H231" s="123">
        <f>ROUND(G231*F231,2)</f>
        <v>2550</v>
      </c>
      <c r="I231" s="113"/>
      <c r="J231" s="113"/>
    </row>
    <row r="232" spans="1:256" ht="16.5" customHeight="1">
      <c r="B232" s="113"/>
      <c r="C232" s="124"/>
      <c r="D232" s="127"/>
      <c r="E232" s="120"/>
      <c r="F232" s="121"/>
      <c r="G232" s="122"/>
      <c r="H232" s="123"/>
      <c r="I232" s="113"/>
      <c r="J232" s="113"/>
    </row>
    <row r="233" spans="1:256" ht="34.799999999999997">
      <c r="B233" s="113"/>
      <c r="C233" s="124" t="s">
        <v>585</v>
      </c>
      <c r="D233" s="127" t="s">
        <v>837</v>
      </c>
      <c r="E233" s="120" t="s">
        <v>977</v>
      </c>
      <c r="F233" s="518">
        <f ca="1">Measurements!I592</f>
        <v>1</v>
      </c>
      <c r="G233" s="122">
        <f ca="1">'Component Cost Breakdown'!K538</f>
        <v>4500</v>
      </c>
      <c r="H233" s="123">
        <f>ROUND(G233*F233,2)</f>
        <v>4500</v>
      </c>
      <c r="I233" s="113"/>
      <c r="J233" s="113"/>
    </row>
    <row r="234" spans="1:256" ht="28.5" customHeight="1">
      <c r="B234" s="130"/>
      <c r="C234" s="131"/>
      <c r="D234" s="141"/>
      <c r="E234" s="130"/>
      <c r="F234" s="151"/>
      <c r="G234" s="151"/>
      <c r="H234" s="130"/>
      <c r="I234" s="130"/>
      <c r="J234" s="130"/>
    </row>
    <row r="235" spans="1:256" s="93" customFormat="1" ht="15.75" customHeight="1">
      <c r="B235" s="101"/>
      <c r="C235" s="145"/>
      <c r="D235" s="146"/>
      <c r="E235" s="847" t="s">
        <v>1055</v>
      </c>
      <c r="F235" s="847"/>
      <c r="G235" s="847"/>
      <c r="H235" s="847"/>
      <c r="I235" s="102"/>
      <c r="J235" s="105"/>
    </row>
    <row r="236" spans="1:256" s="93" customFormat="1" ht="41.25" customHeight="1">
      <c r="B236" s="104" t="s">
        <v>1056</v>
      </c>
      <c r="C236" s="106" t="s">
        <v>1057</v>
      </c>
      <c r="D236" s="160" t="s">
        <v>1058</v>
      </c>
      <c r="E236" s="104" t="s">
        <v>982</v>
      </c>
      <c r="F236" s="104" t="s">
        <v>1059</v>
      </c>
      <c r="G236" s="106" t="s">
        <v>1111</v>
      </c>
      <c r="H236" s="106" t="s">
        <v>1112</v>
      </c>
      <c r="I236" s="106" t="s">
        <v>1113</v>
      </c>
      <c r="J236" s="106" t="s">
        <v>1060</v>
      </c>
    </row>
    <row r="237" spans="1:256" s="93" customFormat="1">
      <c r="B237" s="107"/>
      <c r="C237" s="147"/>
      <c r="D237" s="148"/>
      <c r="E237" s="107"/>
      <c r="F237" s="109"/>
      <c r="G237" s="109"/>
      <c r="H237" s="107"/>
      <c r="I237" s="107"/>
      <c r="J237" s="107"/>
    </row>
    <row r="238" spans="1:256" s="93" customFormat="1">
      <c r="B238" s="112" t="s">
        <v>342</v>
      </c>
      <c r="C238" s="124"/>
      <c r="D238" s="127"/>
      <c r="E238" s="115" t="s">
        <v>341</v>
      </c>
      <c r="F238" s="520">
        <f>SUM(F239:F242)</f>
        <v>10</v>
      </c>
      <c r="G238" s="117">
        <f>ROUND(H238/F238,2)</f>
        <v>4328</v>
      </c>
      <c r="H238" s="118">
        <f>SUM(H239:H243)</f>
        <v>43280</v>
      </c>
      <c r="I238" s="118">
        <f>ROUND(H238/'[1]Analysis Details'!E5,2)</f>
        <v>45.82</v>
      </c>
      <c r="J238" s="119">
        <f>'[1]Elemental Estimate'!I30</f>
        <v>0</v>
      </c>
    </row>
    <row r="239" spans="1:256" s="93" customFormat="1">
      <c r="B239" s="113"/>
      <c r="C239" s="124"/>
      <c r="D239" s="127"/>
      <c r="E239" s="120"/>
      <c r="F239" s="121"/>
      <c r="G239" s="140"/>
      <c r="H239" s="113"/>
      <c r="I239" s="113"/>
      <c r="J239" s="113"/>
    </row>
    <row r="240" spans="1:256" s="93" customFormat="1">
      <c r="B240" s="113"/>
      <c r="C240" s="124" t="s">
        <v>340</v>
      </c>
      <c r="D240" s="127" t="s">
        <v>339</v>
      </c>
      <c r="E240" s="120" t="s">
        <v>977</v>
      </c>
      <c r="F240" s="517">
        <f ca="1">Measurements!I622</f>
        <v>8</v>
      </c>
      <c r="G240" s="122">
        <f ca="1">'Component Cost Breakdown'!K548</f>
        <v>4640</v>
      </c>
      <c r="H240" s="123">
        <f>ROUND(G240*F240,2)</f>
        <v>37120</v>
      </c>
      <c r="I240" s="113"/>
      <c r="J240" s="113"/>
    </row>
    <row r="241" spans="1:256" s="93" customFormat="1">
      <c r="B241" s="113"/>
      <c r="C241" s="124"/>
      <c r="D241" s="127"/>
      <c r="E241" s="120"/>
      <c r="F241" s="517"/>
      <c r="G241" s="122"/>
      <c r="H241" s="123"/>
      <c r="I241" s="113"/>
      <c r="J241" s="113"/>
    </row>
    <row r="242" spans="1:256" s="93" customFormat="1">
      <c r="B242" s="113"/>
      <c r="C242" s="124" t="s">
        <v>338</v>
      </c>
      <c r="D242" s="127"/>
      <c r="E242" s="120" t="s">
        <v>977</v>
      </c>
      <c r="F242" s="517">
        <f ca="1">Measurements!I626</f>
        <v>2</v>
      </c>
      <c r="G242" s="122">
        <f ca="1">'Component Cost Breakdown'!K551</f>
        <v>3080</v>
      </c>
      <c r="H242" s="123">
        <f>ROUND(G242*F242,2)</f>
        <v>6160</v>
      </c>
      <c r="I242" s="113"/>
      <c r="J242" s="113"/>
    </row>
    <row r="243" spans="1:256" s="93" customFormat="1">
      <c r="B243" s="130"/>
      <c r="C243" s="131"/>
      <c r="D243" s="141"/>
      <c r="E243" s="132"/>
      <c r="F243" s="133"/>
      <c r="G243" s="134"/>
      <c r="H243" s="135"/>
      <c r="I243" s="130"/>
      <c r="J243" s="130"/>
    </row>
    <row r="244" spans="1:256" s="93" customFormat="1">
      <c r="B244" s="136"/>
      <c r="C244" s="137"/>
      <c r="D244" s="156"/>
      <c r="E244" s="136"/>
      <c r="F244" s="153"/>
      <c r="G244" s="153"/>
      <c r="H244" s="136"/>
      <c r="I244" s="136"/>
      <c r="J244" s="136"/>
    </row>
    <row r="245" spans="1:256" s="93" customFormat="1">
      <c r="B245" s="101"/>
      <c r="C245" s="145"/>
      <c r="D245" s="146"/>
      <c r="E245" s="847" t="s">
        <v>1055</v>
      </c>
      <c r="F245" s="847"/>
      <c r="G245" s="847"/>
      <c r="H245" s="847"/>
      <c r="I245" s="102"/>
      <c r="J245" s="105"/>
    </row>
    <row r="246" spans="1:256" s="93" customFormat="1" ht="34.799999999999997">
      <c r="B246" s="104" t="s">
        <v>1056</v>
      </c>
      <c r="C246" s="106" t="s">
        <v>1057</v>
      </c>
      <c r="D246" s="160" t="s">
        <v>1058</v>
      </c>
      <c r="E246" s="104" t="s">
        <v>982</v>
      </c>
      <c r="F246" s="104" t="s">
        <v>1059</v>
      </c>
      <c r="G246" s="106" t="s">
        <v>1111</v>
      </c>
      <c r="H246" s="106" t="s">
        <v>1112</v>
      </c>
      <c r="I246" s="106" t="s">
        <v>1113</v>
      </c>
      <c r="J246" s="106" t="s">
        <v>1060</v>
      </c>
    </row>
    <row r="247" spans="1:256" s="93" customFormat="1">
      <c r="B247" s="107"/>
      <c r="C247" s="147"/>
      <c r="D247" s="148"/>
      <c r="E247" s="107"/>
      <c r="F247" s="109"/>
      <c r="G247" s="109"/>
      <c r="H247" s="107"/>
      <c r="I247" s="107"/>
      <c r="J247" s="107"/>
    </row>
    <row r="248" spans="1:256" s="93" customFormat="1">
      <c r="B248" s="112" t="s">
        <v>337</v>
      </c>
      <c r="C248" s="124"/>
      <c r="D248" s="127"/>
      <c r="E248" s="115" t="s">
        <v>989</v>
      </c>
      <c r="F248" s="520">
        <v>15</v>
      </c>
      <c r="G248" s="117">
        <f>ROUND(H248/F248,2)</f>
        <v>715</v>
      </c>
      <c r="H248" s="118">
        <f>SUM(H249:H251)</f>
        <v>10725</v>
      </c>
      <c r="I248" s="118">
        <f>ROUND(H248/'[1]Analysis Details'!E5,2)</f>
        <v>11.35</v>
      </c>
      <c r="J248" s="119">
        <f>'[1]Elemental Estimate'!I22</f>
        <v>4.0502725245509678E-2</v>
      </c>
    </row>
    <row r="249" spans="1:256" s="93" customFormat="1">
      <c r="B249" s="113"/>
      <c r="C249" s="124"/>
      <c r="D249" s="127"/>
      <c r="E249" s="120"/>
      <c r="F249" s="121"/>
      <c r="G249" s="140"/>
      <c r="H249" s="113"/>
      <c r="I249" s="113"/>
      <c r="J249" s="113"/>
    </row>
    <row r="250" spans="1:256" s="93" customFormat="1" ht="23.4">
      <c r="B250" s="113"/>
      <c r="C250" s="124" t="s">
        <v>336</v>
      </c>
      <c r="D250" s="127" t="s">
        <v>335</v>
      </c>
      <c r="E250" s="120" t="s">
        <v>989</v>
      </c>
      <c r="F250" s="517">
        <f ca="1">Measurements!I659</f>
        <v>15</v>
      </c>
      <c r="G250" s="122">
        <f ca="1">'Component Cost Breakdown'!K561</f>
        <v>715</v>
      </c>
      <c r="H250" s="123">
        <f>ROUND(G250*F250,2)</f>
        <v>10725</v>
      </c>
      <c r="I250" s="113"/>
      <c r="J250" s="113"/>
    </row>
    <row r="251" spans="1:256" s="93" customFormat="1">
      <c r="B251" s="130"/>
      <c r="C251" s="131"/>
      <c r="D251" s="141"/>
      <c r="E251" s="132"/>
      <c r="F251" s="133"/>
      <c r="G251" s="134"/>
      <c r="H251" s="135"/>
      <c r="I251" s="130"/>
      <c r="J251" s="130"/>
    </row>
    <row r="252" spans="1:256">
      <c r="A252" s="93"/>
      <c r="B252" s="136"/>
      <c r="C252" s="137"/>
      <c r="D252" s="156"/>
      <c r="E252" s="168"/>
      <c r="F252" s="169"/>
      <c r="G252" s="169"/>
      <c r="H252" s="168"/>
      <c r="I252" s="136"/>
      <c r="J252" s="136"/>
      <c r="K252" s="93"/>
      <c r="L252" s="93"/>
      <c r="M252" s="93"/>
      <c r="N252" s="93"/>
      <c r="O252" s="93"/>
      <c r="P252" s="93"/>
      <c r="Q252" s="93"/>
      <c r="R252" s="93"/>
      <c r="S252" s="93"/>
      <c r="T252" s="93"/>
      <c r="U252" s="93"/>
      <c r="V252" s="93"/>
      <c r="W252" s="93"/>
      <c r="X252" s="93"/>
      <c r="Y252" s="93"/>
      <c r="Z252" s="93"/>
      <c r="AA252" s="93"/>
      <c r="AB252" s="93"/>
      <c r="AC252" s="93"/>
      <c r="AD252" s="93"/>
      <c r="AE252" s="93"/>
      <c r="AF252" s="93"/>
      <c r="AG252" s="93"/>
      <c r="AH252" s="93"/>
      <c r="AI252" s="93"/>
      <c r="AJ252" s="93"/>
      <c r="AK252" s="93"/>
      <c r="AL252" s="93"/>
      <c r="AM252" s="93"/>
      <c r="AN252" s="93"/>
      <c r="AO252" s="93"/>
      <c r="AP252" s="93"/>
      <c r="AQ252" s="93"/>
      <c r="AR252" s="93"/>
      <c r="AS252" s="93"/>
      <c r="AT252" s="93"/>
      <c r="AU252" s="93"/>
      <c r="AV252" s="93"/>
      <c r="AW252" s="93"/>
      <c r="AX252" s="93"/>
      <c r="AY252" s="93"/>
      <c r="AZ252" s="93"/>
      <c r="BA252" s="93"/>
      <c r="BB252" s="93"/>
      <c r="BC252" s="93"/>
      <c r="BD252" s="93"/>
      <c r="BE252" s="93"/>
      <c r="BF252" s="93"/>
      <c r="BG252" s="93"/>
      <c r="BH252" s="93"/>
      <c r="BI252" s="93"/>
      <c r="BJ252" s="93"/>
      <c r="BK252" s="93"/>
      <c r="BL252" s="93"/>
      <c r="BM252" s="93"/>
      <c r="BN252" s="93"/>
      <c r="BO252" s="93"/>
      <c r="BP252" s="93"/>
      <c r="BQ252" s="93"/>
      <c r="BR252" s="93"/>
      <c r="BS252" s="93"/>
      <c r="BT252" s="93"/>
      <c r="BU252" s="93"/>
      <c r="BV252" s="93"/>
      <c r="BW252" s="93"/>
      <c r="BX252" s="93"/>
      <c r="BY252" s="93"/>
      <c r="BZ252" s="93"/>
      <c r="CA252" s="93"/>
      <c r="CB252" s="93"/>
      <c r="CC252" s="93"/>
      <c r="CD252" s="93"/>
      <c r="CE252" s="93"/>
      <c r="CF252" s="93"/>
      <c r="CG252" s="93"/>
      <c r="CH252" s="93"/>
      <c r="CI252" s="93"/>
      <c r="CJ252" s="93"/>
      <c r="CK252" s="93"/>
      <c r="CL252" s="93"/>
      <c r="CM252" s="93"/>
      <c r="CN252" s="93"/>
      <c r="CO252" s="93"/>
      <c r="CP252" s="93"/>
      <c r="CQ252" s="93"/>
      <c r="CR252" s="93"/>
      <c r="CS252" s="93"/>
      <c r="CT252" s="93"/>
      <c r="CU252" s="93"/>
      <c r="CV252" s="93"/>
      <c r="CW252" s="93"/>
      <c r="CX252" s="93"/>
      <c r="CY252" s="93"/>
      <c r="CZ252" s="93"/>
      <c r="DA252" s="93"/>
      <c r="DB252" s="93"/>
      <c r="DC252" s="93"/>
      <c r="DD252" s="93"/>
      <c r="DE252" s="93"/>
      <c r="DF252" s="93"/>
      <c r="DG252" s="93"/>
      <c r="DH252" s="93"/>
      <c r="DI252" s="93"/>
      <c r="DJ252" s="93"/>
      <c r="DK252" s="93"/>
      <c r="DL252" s="93"/>
      <c r="DM252" s="93"/>
      <c r="DN252" s="93"/>
      <c r="DO252" s="93"/>
      <c r="DP252" s="93"/>
      <c r="DQ252" s="93"/>
      <c r="DR252" s="93"/>
      <c r="DS252" s="93"/>
      <c r="DT252" s="93"/>
      <c r="DU252" s="93"/>
      <c r="DV252" s="93"/>
      <c r="DW252" s="93"/>
      <c r="DX252" s="93"/>
      <c r="DY252" s="93"/>
      <c r="DZ252" s="93"/>
      <c r="EA252" s="93"/>
      <c r="EB252" s="93"/>
      <c r="EC252" s="93"/>
      <c r="ED252" s="93"/>
      <c r="EE252" s="93"/>
      <c r="EF252" s="93"/>
      <c r="EG252" s="93"/>
      <c r="EH252" s="93"/>
      <c r="EI252" s="93"/>
      <c r="EJ252" s="93"/>
      <c r="EK252" s="93"/>
      <c r="EL252" s="93"/>
      <c r="EM252" s="93"/>
      <c r="EN252" s="93"/>
      <c r="EO252" s="93"/>
      <c r="EP252" s="93"/>
      <c r="EQ252" s="93"/>
      <c r="ER252" s="93"/>
      <c r="ES252" s="93"/>
      <c r="ET252" s="93"/>
      <c r="EU252" s="93"/>
      <c r="EV252" s="93"/>
      <c r="EW252" s="93"/>
      <c r="EX252" s="93"/>
      <c r="EY252" s="93"/>
      <c r="EZ252" s="93"/>
      <c r="FA252" s="93"/>
      <c r="FB252" s="93"/>
      <c r="FC252" s="93"/>
      <c r="FD252" s="93"/>
      <c r="FE252" s="93"/>
      <c r="FF252" s="93"/>
      <c r="FG252" s="93"/>
      <c r="FH252" s="93"/>
      <c r="FI252" s="93"/>
      <c r="FJ252" s="93"/>
      <c r="FK252" s="93"/>
      <c r="FL252" s="93"/>
      <c r="FM252" s="93"/>
      <c r="FN252" s="93"/>
      <c r="FO252" s="93"/>
      <c r="FP252" s="93"/>
      <c r="FQ252" s="93"/>
      <c r="FR252" s="93"/>
      <c r="FS252" s="93"/>
      <c r="FT252" s="93"/>
      <c r="FU252" s="93"/>
      <c r="FV252" s="93"/>
      <c r="FW252" s="93"/>
      <c r="FX252" s="93"/>
      <c r="FY252" s="93"/>
      <c r="FZ252" s="93"/>
      <c r="GA252" s="93"/>
      <c r="GB252" s="93"/>
      <c r="GC252" s="93"/>
      <c r="GD252" s="93"/>
      <c r="GE252" s="93"/>
      <c r="GF252" s="93"/>
      <c r="GG252" s="93"/>
      <c r="GH252" s="93"/>
      <c r="GI252" s="93"/>
      <c r="GJ252" s="93"/>
      <c r="GK252" s="93"/>
      <c r="GL252" s="93"/>
      <c r="GM252" s="93"/>
      <c r="GN252" s="93"/>
      <c r="GO252" s="93"/>
      <c r="GP252" s="93"/>
      <c r="GQ252" s="93"/>
      <c r="GR252" s="93"/>
      <c r="GS252" s="93"/>
      <c r="GT252" s="93"/>
      <c r="GU252" s="93"/>
      <c r="GV252" s="93"/>
      <c r="GW252" s="93"/>
      <c r="GX252" s="93"/>
      <c r="GY252" s="93"/>
      <c r="GZ252" s="93"/>
      <c r="HA252" s="93"/>
      <c r="HB252" s="93"/>
      <c r="HC252" s="93"/>
      <c r="HD252" s="93"/>
      <c r="HE252" s="93"/>
      <c r="HF252" s="93"/>
      <c r="HG252" s="93"/>
      <c r="HH252" s="93"/>
      <c r="HI252" s="93"/>
      <c r="HJ252" s="93"/>
      <c r="HK252" s="93"/>
      <c r="HL252" s="93"/>
      <c r="HM252" s="93"/>
      <c r="HN252" s="93"/>
      <c r="HO252" s="93"/>
      <c r="HP252" s="93"/>
      <c r="HQ252" s="93"/>
      <c r="HR252" s="93"/>
      <c r="HS252" s="93"/>
      <c r="HT252" s="93"/>
      <c r="HU252" s="93"/>
      <c r="HV252" s="93"/>
      <c r="HW252" s="93"/>
      <c r="HX252" s="93"/>
      <c r="HY252" s="93"/>
      <c r="HZ252" s="93"/>
      <c r="IA252" s="93"/>
      <c r="IB252" s="93"/>
      <c r="IC252" s="93"/>
      <c r="ID252" s="93"/>
      <c r="IE252" s="93"/>
      <c r="IF252" s="93"/>
      <c r="IG252" s="93"/>
      <c r="IH252" s="93"/>
      <c r="II252" s="93"/>
      <c r="IJ252" s="93"/>
      <c r="IK252" s="93"/>
      <c r="IL252" s="93"/>
      <c r="IM252" s="93"/>
      <c r="IN252" s="93"/>
      <c r="IO252" s="93"/>
      <c r="IP252" s="93"/>
      <c r="IQ252" s="93"/>
      <c r="IR252" s="93"/>
      <c r="IS252" s="93"/>
      <c r="IT252" s="93"/>
      <c r="IU252" s="93"/>
      <c r="IV252" s="93"/>
    </row>
    <row r="253" spans="1:256">
      <c r="A253" s="93"/>
      <c r="B253" s="136"/>
      <c r="C253" s="137"/>
      <c r="D253" s="156"/>
      <c r="E253" s="136"/>
      <c r="F253" s="153"/>
      <c r="G253" s="153"/>
      <c r="H253" s="136"/>
      <c r="I253" s="136"/>
      <c r="J253" s="136"/>
      <c r="K253" s="93"/>
      <c r="L253" s="93"/>
      <c r="M253" s="93"/>
      <c r="N253" s="93"/>
      <c r="O253" s="93"/>
      <c r="P253" s="93"/>
      <c r="Q253" s="93"/>
      <c r="R253" s="93"/>
      <c r="S253" s="93"/>
      <c r="T253" s="93"/>
      <c r="U253" s="93"/>
      <c r="V253" s="93"/>
      <c r="W253" s="93"/>
      <c r="X253" s="93"/>
      <c r="Y253" s="93"/>
      <c r="Z253" s="93"/>
      <c r="AA253" s="93"/>
      <c r="AB253" s="93"/>
      <c r="AC253" s="93"/>
      <c r="AD253" s="93"/>
      <c r="AE253" s="93"/>
      <c r="AF253" s="93"/>
      <c r="AG253" s="93"/>
      <c r="AH253" s="93"/>
      <c r="AI253" s="93"/>
      <c r="AJ253" s="93"/>
      <c r="AK253" s="93"/>
      <c r="AL253" s="93"/>
      <c r="AM253" s="93"/>
      <c r="AN253" s="93"/>
      <c r="AO253" s="93"/>
      <c r="AP253" s="93"/>
      <c r="AQ253" s="93"/>
      <c r="AR253" s="93"/>
      <c r="AS253" s="93"/>
      <c r="AT253" s="93"/>
      <c r="AU253" s="93"/>
      <c r="AV253" s="93"/>
      <c r="AW253" s="93"/>
      <c r="AX253" s="93"/>
      <c r="AY253" s="93"/>
      <c r="AZ253" s="93"/>
      <c r="BA253" s="93"/>
      <c r="BB253" s="93"/>
      <c r="BC253" s="93"/>
      <c r="BD253" s="93"/>
      <c r="BE253" s="93"/>
      <c r="BF253" s="93"/>
      <c r="BG253" s="93"/>
      <c r="BH253" s="93"/>
      <c r="BI253" s="93"/>
      <c r="BJ253" s="93"/>
      <c r="BK253" s="93"/>
      <c r="BL253" s="93"/>
      <c r="BM253" s="93"/>
      <c r="BN253" s="93"/>
      <c r="BO253" s="93"/>
      <c r="BP253" s="93"/>
      <c r="BQ253" s="93"/>
      <c r="BR253" s="93"/>
      <c r="BS253" s="93"/>
      <c r="BT253" s="93"/>
      <c r="BU253" s="93"/>
      <c r="BV253" s="93"/>
      <c r="BW253" s="93"/>
      <c r="BX253" s="93"/>
      <c r="BY253" s="93"/>
      <c r="BZ253" s="93"/>
      <c r="CA253" s="93"/>
      <c r="CB253" s="93"/>
      <c r="CC253" s="93"/>
      <c r="CD253" s="93"/>
      <c r="CE253" s="93"/>
      <c r="CF253" s="93"/>
      <c r="CG253" s="93"/>
      <c r="CH253" s="93"/>
      <c r="CI253" s="93"/>
      <c r="CJ253" s="93"/>
      <c r="CK253" s="93"/>
      <c r="CL253" s="93"/>
      <c r="CM253" s="93"/>
      <c r="CN253" s="93"/>
      <c r="CO253" s="93"/>
      <c r="CP253" s="93"/>
      <c r="CQ253" s="93"/>
      <c r="CR253" s="93"/>
      <c r="CS253" s="93"/>
      <c r="CT253" s="93"/>
      <c r="CU253" s="93"/>
      <c r="CV253" s="93"/>
      <c r="CW253" s="93"/>
      <c r="CX253" s="93"/>
      <c r="CY253" s="93"/>
      <c r="CZ253" s="93"/>
      <c r="DA253" s="93"/>
      <c r="DB253" s="93"/>
      <c r="DC253" s="93"/>
      <c r="DD253" s="93"/>
      <c r="DE253" s="93"/>
      <c r="DF253" s="93"/>
      <c r="DG253" s="93"/>
      <c r="DH253" s="93"/>
      <c r="DI253" s="93"/>
      <c r="DJ253" s="93"/>
      <c r="DK253" s="93"/>
      <c r="DL253" s="93"/>
      <c r="DM253" s="93"/>
      <c r="DN253" s="93"/>
      <c r="DO253" s="93"/>
      <c r="DP253" s="93"/>
      <c r="DQ253" s="93"/>
      <c r="DR253" s="93"/>
      <c r="DS253" s="93"/>
      <c r="DT253" s="93"/>
      <c r="DU253" s="93"/>
      <c r="DV253" s="93"/>
      <c r="DW253" s="93"/>
      <c r="DX253" s="93"/>
      <c r="DY253" s="93"/>
      <c r="DZ253" s="93"/>
      <c r="EA253" s="93"/>
      <c r="EB253" s="93"/>
      <c r="EC253" s="93"/>
      <c r="ED253" s="93"/>
      <c r="EE253" s="93"/>
      <c r="EF253" s="93"/>
      <c r="EG253" s="93"/>
      <c r="EH253" s="93"/>
      <c r="EI253" s="93"/>
      <c r="EJ253" s="93"/>
      <c r="EK253" s="93"/>
      <c r="EL253" s="93"/>
      <c r="EM253" s="93"/>
      <c r="EN253" s="93"/>
      <c r="EO253" s="93"/>
      <c r="EP253" s="93"/>
      <c r="EQ253" s="93"/>
      <c r="ER253" s="93"/>
      <c r="ES253" s="93"/>
      <c r="ET253" s="93"/>
      <c r="EU253" s="93"/>
      <c r="EV253" s="93"/>
      <c r="EW253" s="93"/>
      <c r="EX253" s="93"/>
      <c r="EY253" s="93"/>
      <c r="EZ253" s="93"/>
      <c r="FA253" s="93"/>
      <c r="FB253" s="93"/>
      <c r="FC253" s="93"/>
      <c r="FD253" s="93"/>
      <c r="FE253" s="93"/>
      <c r="FF253" s="93"/>
      <c r="FG253" s="93"/>
      <c r="FH253" s="93"/>
      <c r="FI253" s="93"/>
      <c r="FJ253" s="93"/>
      <c r="FK253" s="93"/>
      <c r="FL253" s="93"/>
      <c r="FM253" s="93"/>
      <c r="FN253" s="93"/>
      <c r="FO253" s="93"/>
      <c r="FP253" s="93"/>
      <c r="FQ253" s="93"/>
      <c r="FR253" s="93"/>
      <c r="FS253" s="93"/>
      <c r="FT253" s="93"/>
      <c r="FU253" s="93"/>
      <c r="FV253" s="93"/>
      <c r="FW253" s="93"/>
      <c r="FX253" s="93"/>
      <c r="FY253" s="93"/>
      <c r="FZ253" s="93"/>
      <c r="GA253" s="93"/>
      <c r="GB253" s="93"/>
      <c r="GC253" s="93"/>
      <c r="GD253" s="93"/>
      <c r="GE253" s="93"/>
      <c r="GF253" s="93"/>
      <c r="GG253" s="93"/>
      <c r="GH253" s="93"/>
      <c r="GI253" s="93"/>
      <c r="GJ253" s="93"/>
      <c r="GK253" s="93"/>
      <c r="GL253" s="93"/>
      <c r="GM253" s="93"/>
      <c r="GN253" s="93"/>
      <c r="GO253" s="93"/>
      <c r="GP253" s="93"/>
      <c r="GQ253" s="93"/>
      <c r="GR253" s="93"/>
      <c r="GS253" s="93"/>
      <c r="GT253" s="93"/>
      <c r="GU253" s="93"/>
      <c r="GV253" s="93"/>
      <c r="GW253" s="93"/>
      <c r="GX253" s="93"/>
      <c r="GY253" s="93"/>
      <c r="GZ253" s="93"/>
      <c r="HA253" s="93"/>
      <c r="HB253" s="93"/>
      <c r="HC253" s="93"/>
      <c r="HD253" s="93"/>
      <c r="HE253" s="93"/>
      <c r="HF253" s="93"/>
      <c r="HG253" s="93"/>
      <c r="HH253" s="93"/>
      <c r="HI253" s="93"/>
      <c r="HJ253" s="93"/>
      <c r="HK253" s="93"/>
      <c r="HL253" s="93"/>
      <c r="HM253" s="93"/>
      <c r="HN253" s="93"/>
      <c r="HO253" s="93"/>
      <c r="HP253" s="93"/>
      <c r="HQ253" s="93"/>
      <c r="HR253" s="93"/>
      <c r="HS253" s="93"/>
      <c r="HT253" s="93"/>
      <c r="HU253" s="93"/>
      <c r="HV253" s="93"/>
      <c r="HW253" s="93"/>
      <c r="HX253" s="93"/>
      <c r="HY253" s="93"/>
      <c r="HZ253" s="93"/>
      <c r="IA253" s="93"/>
      <c r="IB253" s="93"/>
      <c r="IC253" s="93"/>
      <c r="ID253" s="93"/>
      <c r="IE253" s="93"/>
      <c r="IF253" s="93"/>
      <c r="IG253" s="93"/>
      <c r="IH253" s="93"/>
      <c r="II253" s="93"/>
      <c r="IJ253" s="93"/>
      <c r="IK253" s="93"/>
      <c r="IL253" s="93"/>
      <c r="IM253" s="93"/>
      <c r="IN253" s="93"/>
      <c r="IO253" s="93"/>
      <c r="IP253" s="93"/>
      <c r="IQ253" s="93"/>
      <c r="IR253" s="93"/>
      <c r="IS253" s="93"/>
      <c r="IT253" s="93"/>
      <c r="IU253" s="93"/>
      <c r="IV253" s="93"/>
    </row>
    <row r="254" spans="1:256">
      <c r="B254" s="101"/>
      <c r="C254" s="145"/>
      <c r="D254" s="146"/>
      <c r="E254" s="847" t="s">
        <v>1055</v>
      </c>
      <c r="F254" s="847"/>
      <c r="G254" s="847"/>
      <c r="H254" s="847"/>
      <c r="I254" s="102"/>
      <c r="J254" s="105"/>
    </row>
    <row r="255" spans="1:256" ht="34.799999999999997">
      <c r="B255" s="104" t="s">
        <v>1056</v>
      </c>
      <c r="C255" s="106" t="s">
        <v>1057</v>
      </c>
      <c r="D255" s="160" t="s">
        <v>1058</v>
      </c>
      <c r="E255" s="104" t="s">
        <v>982</v>
      </c>
      <c r="F255" s="104" t="s">
        <v>1059</v>
      </c>
      <c r="G255" s="106" t="s">
        <v>1111</v>
      </c>
      <c r="H255" s="106" t="s">
        <v>1112</v>
      </c>
      <c r="I255" s="106" t="s">
        <v>1113</v>
      </c>
      <c r="J255" s="106" t="s">
        <v>1060</v>
      </c>
    </row>
    <row r="256" spans="1:256">
      <c r="B256" s="107"/>
      <c r="C256" s="147"/>
      <c r="D256" s="148"/>
      <c r="E256" s="107"/>
      <c r="F256" s="109"/>
      <c r="G256" s="109"/>
      <c r="H256" s="107"/>
      <c r="I256" s="107"/>
      <c r="J256" s="107"/>
    </row>
    <row r="257" spans="2:10">
      <c r="B257" s="112" t="s">
        <v>610</v>
      </c>
      <c r="C257" s="124"/>
      <c r="D257" s="127"/>
      <c r="E257" s="115" t="s">
        <v>1062</v>
      </c>
      <c r="F257" s="520">
        <f>[1]Measurements!$I$794</f>
        <v>45.7</v>
      </c>
      <c r="G257" s="117">
        <f>ROUND(H257/F257,2)</f>
        <v>788</v>
      </c>
      <c r="H257" s="118">
        <f>SUM(H258:H261)</f>
        <v>36011.599999999999</v>
      </c>
      <c r="I257" s="118">
        <f>ROUND(H257/'[1]Analysis Details'!E5,2)</f>
        <v>38.119999999999997</v>
      </c>
      <c r="J257" s="119">
        <f>'[1]Elemental Estimate'!I37</f>
        <v>0.67510253270355902</v>
      </c>
    </row>
    <row r="258" spans="2:10" ht="19.5" customHeight="1">
      <c r="B258" s="113"/>
      <c r="C258" s="124"/>
      <c r="D258" s="127"/>
      <c r="E258" s="120"/>
      <c r="F258" s="121"/>
      <c r="G258" s="140"/>
      <c r="H258" s="113"/>
      <c r="I258" s="113"/>
      <c r="J258" s="113"/>
    </row>
    <row r="259" spans="2:10" ht="23.4">
      <c r="B259" s="113"/>
      <c r="C259" s="124" t="s">
        <v>586</v>
      </c>
      <c r="D259" s="127" t="s">
        <v>839</v>
      </c>
      <c r="E259" s="120" t="s">
        <v>1054</v>
      </c>
      <c r="F259" s="517">
        <f ca="1">Measurements!I752</f>
        <v>45.7</v>
      </c>
      <c r="G259" s="122">
        <f ca="1">'Component Cost Breakdown'!K571</f>
        <v>750</v>
      </c>
      <c r="H259" s="123">
        <f>ROUND(G259*F259,2)</f>
        <v>34275</v>
      </c>
      <c r="I259" s="113"/>
      <c r="J259" s="113"/>
    </row>
    <row r="260" spans="2:10" ht="19.5" customHeight="1">
      <c r="B260" s="113"/>
      <c r="C260" s="124"/>
      <c r="D260" s="127"/>
      <c r="E260" s="120"/>
      <c r="F260" s="121"/>
      <c r="G260" s="122"/>
      <c r="H260" s="123"/>
      <c r="I260" s="113"/>
      <c r="J260" s="113"/>
    </row>
    <row r="261" spans="2:10" ht="36" customHeight="1">
      <c r="B261" s="113"/>
      <c r="C261" s="124" t="s">
        <v>587</v>
      </c>
      <c r="D261" s="127" t="s">
        <v>840</v>
      </c>
      <c r="E261" s="120" t="s">
        <v>1054</v>
      </c>
      <c r="F261" s="517">
        <f ca="1">Measurements!I761</f>
        <v>45.7</v>
      </c>
      <c r="G261" s="122">
        <f ca="1">'Component Cost Breakdown'!K575</f>
        <v>38</v>
      </c>
      <c r="H261" s="123">
        <f>ROUND(G261*F261,2)</f>
        <v>1736.6</v>
      </c>
      <c r="I261" s="113"/>
      <c r="J261" s="113"/>
    </row>
    <row r="262" spans="2:10" ht="19.5" customHeight="1">
      <c r="B262" s="130"/>
      <c r="C262" s="131"/>
      <c r="D262" s="141"/>
      <c r="E262" s="130"/>
      <c r="F262" s="151"/>
      <c r="G262" s="151"/>
      <c r="H262" s="130"/>
      <c r="I262" s="130"/>
      <c r="J262" s="130"/>
    </row>
    <row r="263" spans="2:10" ht="19.5" customHeight="1">
      <c r="B263" s="136"/>
      <c r="C263" s="137"/>
      <c r="D263" s="156"/>
      <c r="E263" s="136"/>
      <c r="F263" s="153"/>
      <c r="G263" s="153"/>
      <c r="H263" s="136"/>
      <c r="I263" s="136"/>
      <c r="J263" s="136"/>
    </row>
    <row r="264" spans="2:10" ht="19.5" customHeight="1">
      <c r="B264" s="101"/>
      <c r="C264" s="145"/>
      <c r="D264" s="146"/>
      <c r="E264" s="847" t="s">
        <v>1055</v>
      </c>
      <c r="F264" s="847"/>
      <c r="G264" s="847"/>
      <c r="H264" s="847"/>
      <c r="I264" s="102"/>
      <c r="J264" s="105"/>
    </row>
    <row r="265" spans="2:10" ht="36" customHeight="1">
      <c r="B265" s="104" t="s">
        <v>1056</v>
      </c>
      <c r="C265" s="106" t="s">
        <v>1057</v>
      </c>
      <c r="D265" s="160" t="s">
        <v>1058</v>
      </c>
      <c r="E265" s="104" t="s">
        <v>982</v>
      </c>
      <c r="F265" s="104" t="s">
        <v>1059</v>
      </c>
      <c r="G265" s="106" t="s">
        <v>1111</v>
      </c>
      <c r="H265" s="106" t="s">
        <v>1112</v>
      </c>
      <c r="I265" s="106" t="s">
        <v>1113</v>
      </c>
      <c r="J265" s="106" t="s">
        <v>1060</v>
      </c>
    </row>
    <row r="266" spans="2:10" ht="19.5" customHeight="1">
      <c r="B266" s="107"/>
      <c r="C266" s="147"/>
      <c r="D266" s="148"/>
      <c r="E266" s="107"/>
      <c r="F266" s="109"/>
      <c r="G266" s="109"/>
      <c r="H266" s="107"/>
      <c r="I266" s="107"/>
      <c r="J266" s="107"/>
    </row>
    <row r="267" spans="2:10" ht="36" customHeight="1">
      <c r="B267" s="112" t="s">
        <v>344</v>
      </c>
      <c r="C267" s="124"/>
      <c r="D267" s="127"/>
      <c r="E267" s="115" t="s">
        <v>1062</v>
      </c>
      <c r="F267" s="520">
        <f ca="1">Measurements!I764</f>
        <v>33.43</v>
      </c>
      <c r="G267" s="117">
        <f>ROUND(H267/F267,2)</f>
        <v>750</v>
      </c>
      <c r="H267" s="118">
        <f>SUM(H268:H271)</f>
        <v>25072.5</v>
      </c>
      <c r="I267" s="118">
        <f>ROUND(H267/'[1]Analysis Details'!E5,2)</f>
        <v>26.54</v>
      </c>
      <c r="J267" s="119">
        <f ca="1">'Elemental Estimate'!I21</f>
        <v>6.3134335799792688E-3</v>
      </c>
    </row>
    <row r="268" spans="2:10" ht="19.5" customHeight="1">
      <c r="B268" s="113"/>
      <c r="C268" s="124"/>
      <c r="D268" s="127"/>
      <c r="E268" s="120"/>
      <c r="F268" s="121"/>
      <c r="G268" s="140"/>
      <c r="H268" s="113"/>
      <c r="I268" s="113"/>
      <c r="J268" s="113"/>
    </row>
    <row r="269" spans="2:10" ht="39" customHeight="1">
      <c r="B269" s="113"/>
      <c r="C269" s="124" t="s">
        <v>343</v>
      </c>
      <c r="D269" s="127" t="s">
        <v>248</v>
      </c>
      <c r="E269" s="120" t="s">
        <v>1054</v>
      </c>
      <c r="F269" s="517">
        <f ca="1">Measurements!I768</f>
        <v>33.43</v>
      </c>
      <c r="G269" s="122">
        <f ca="1">'Component Cost Breakdown'!K587</f>
        <v>625</v>
      </c>
      <c r="H269" s="123">
        <f>G269*F269</f>
        <v>20893.75</v>
      </c>
      <c r="I269" s="113"/>
      <c r="J269" s="113"/>
    </row>
    <row r="270" spans="2:10">
      <c r="B270" s="113"/>
      <c r="C270" s="124"/>
      <c r="D270" s="127"/>
      <c r="E270" s="120"/>
      <c r="F270" s="121"/>
      <c r="G270" s="122"/>
      <c r="H270" s="123"/>
      <c r="I270" s="113"/>
      <c r="J270" s="113"/>
    </row>
    <row r="271" spans="2:10" ht="23.4">
      <c r="B271" s="113"/>
      <c r="C271" s="124" t="s">
        <v>587</v>
      </c>
      <c r="D271" s="127" t="s">
        <v>840</v>
      </c>
      <c r="E271" s="120" t="s">
        <v>1054</v>
      </c>
      <c r="F271" s="517">
        <f ca="1">Measurements!I771</f>
        <v>33.43</v>
      </c>
      <c r="G271" s="122">
        <f ca="1">'Component Cost Breakdown'!K591</f>
        <v>125</v>
      </c>
      <c r="H271" s="123">
        <f>G271*F271</f>
        <v>4178.75</v>
      </c>
      <c r="I271" s="113"/>
      <c r="J271" s="113"/>
    </row>
    <row r="272" spans="2:10" ht="38.25" customHeight="1">
      <c r="B272" s="130"/>
      <c r="C272" s="131"/>
      <c r="D272" s="141"/>
      <c r="E272" s="130"/>
      <c r="F272" s="151"/>
      <c r="G272" s="151"/>
      <c r="H272" s="130"/>
      <c r="I272" s="130"/>
      <c r="J272" s="130"/>
    </row>
    <row r="273" spans="2:10">
      <c r="B273" s="136"/>
      <c r="C273" s="137"/>
      <c r="D273" s="156"/>
      <c r="E273" s="136"/>
      <c r="F273" s="153"/>
      <c r="G273" s="153"/>
      <c r="H273" s="136"/>
      <c r="I273" s="136"/>
      <c r="J273" s="136"/>
    </row>
    <row r="274" spans="2:10" ht="16.5" customHeight="1">
      <c r="B274" s="136"/>
      <c r="C274" s="137"/>
      <c r="D274" s="156"/>
      <c r="E274" s="136"/>
      <c r="F274" s="153"/>
      <c r="G274" s="153"/>
      <c r="H274" s="136"/>
      <c r="I274" s="136"/>
      <c r="J274" s="136"/>
    </row>
    <row r="275" spans="2:10" ht="14.25" customHeight="1">
      <c r="B275" s="101"/>
      <c r="C275" s="145"/>
      <c r="D275" s="146"/>
      <c r="E275" s="847" t="s">
        <v>1055</v>
      </c>
      <c r="F275" s="847"/>
      <c r="G275" s="847"/>
      <c r="H275" s="847"/>
      <c r="I275" s="102"/>
      <c r="J275" s="105"/>
    </row>
    <row r="276" spans="2:10" ht="48" customHeight="1">
      <c r="B276" s="104" t="s">
        <v>1056</v>
      </c>
      <c r="C276" s="106" t="s">
        <v>1057</v>
      </c>
      <c r="D276" s="160" t="s">
        <v>1058</v>
      </c>
      <c r="E276" s="104" t="s">
        <v>982</v>
      </c>
      <c r="F276" s="104" t="s">
        <v>1059</v>
      </c>
      <c r="G276" s="106" t="s">
        <v>1111</v>
      </c>
      <c r="H276" s="106" t="s">
        <v>1112</v>
      </c>
      <c r="I276" s="106" t="s">
        <v>1113</v>
      </c>
      <c r="J276" s="106" t="s">
        <v>1060</v>
      </c>
    </row>
    <row r="277" spans="2:10" ht="16.5" customHeight="1">
      <c r="B277" s="107"/>
      <c r="C277" s="147"/>
      <c r="D277" s="148"/>
      <c r="E277" s="107"/>
      <c r="F277" s="109"/>
      <c r="G277" s="109"/>
      <c r="H277" s="107"/>
      <c r="I277" s="107"/>
      <c r="J277" s="107"/>
    </row>
    <row r="278" spans="2:10" ht="42" customHeight="1">
      <c r="B278" s="112" t="s">
        <v>74</v>
      </c>
      <c r="C278" s="124"/>
      <c r="D278" s="127"/>
      <c r="E278" s="115" t="s">
        <v>977</v>
      </c>
      <c r="F278" s="520">
        <v>945</v>
      </c>
      <c r="G278" s="117">
        <f>ROUND(H278/F278,2)</f>
        <v>0</v>
      </c>
      <c r="H278" s="118">
        <f>SUM(H279:H291)</f>
        <v>0</v>
      </c>
      <c r="I278" s="118">
        <f>ROUND(H278/E5,2)</f>
        <v>0</v>
      </c>
      <c r="J278" s="119">
        <f ca="1">'Elemental Estimate'!I32</f>
        <v>2.3462729502796908E-3</v>
      </c>
    </row>
    <row r="279" spans="2:10">
      <c r="B279" s="112" t="s">
        <v>606</v>
      </c>
      <c r="C279" s="124"/>
      <c r="D279" s="127"/>
      <c r="E279" s="120"/>
      <c r="F279" s="121"/>
      <c r="G279" s="140"/>
      <c r="H279" s="113"/>
      <c r="I279" s="113"/>
      <c r="J279" s="113"/>
    </row>
    <row r="280" spans="2:10" ht="27.75" customHeight="1">
      <c r="B280" s="113"/>
      <c r="C280" s="124" t="s">
        <v>75</v>
      </c>
      <c r="D280" s="127" t="s">
        <v>61</v>
      </c>
      <c r="E280" s="120" t="s">
        <v>977</v>
      </c>
      <c r="F280" s="517">
        <f ca="1">Measurements!I780</f>
        <v>1</v>
      </c>
      <c r="G280" s="122">
        <f ca="1">'Component Cost Breakdown'!K601</f>
        <v>0</v>
      </c>
      <c r="H280" s="123">
        <f>ROUND(G280*F280,2)</f>
        <v>0</v>
      </c>
      <c r="I280" s="113"/>
      <c r="J280" s="113"/>
    </row>
    <row r="281" spans="2:10">
      <c r="B281" s="113"/>
      <c r="C281" s="124"/>
      <c r="D281" s="127"/>
      <c r="E281" s="120"/>
      <c r="F281" s="121"/>
      <c r="G281" s="122"/>
      <c r="H281" s="123"/>
      <c r="I281" s="113"/>
      <c r="J281" s="113"/>
    </row>
    <row r="282" spans="2:10" ht="51" customHeight="1">
      <c r="B282" s="113"/>
      <c r="C282" s="124" t="s">
        <v>76</v>
      </c>
      <c r="D282" s="127" t="s">
        <v>495</v>
      </c>
      <c r="E282" s="120" t="s">
        <v>977</v>
      </c>
      <c r="F282" s="517">
        <f ca="1">Measurements!I783</f>
        <v>1</v>
      </c>
      <c r="G282" s="122">
        <f ca="1">'Component Cost Breakdown'!K605</f>
        <v>0</v>
      </c>
      <c r="H282" s="123">
        <f>ROUND(G282*F282,2)</f>
        <v>0</v>
      </c>
      <c r="I282" s="113"/>
      <c r="J282" s="113"/>
    </row>
    <row r="283" spans="2:10">
      <c r="B283" s="113"/>
      <c r="C283" s="124"/>
      <c r="D283" s="127"/>
      <c r="E283" s="120"/>
      <c r="F283" s="517"/>
      <c r="G283" s="122"/>
      <c r="H283" s="123"/>
      <c r="I283" s="113"/>
      <c r="J283" s="113"/>
    </row>
    <row r="284" spans="2:10" ht="23.4">
      <c r="B284" s="113"/>
      <c r="C284" s="124" t="s">
        <v>77</v>
      </c>
      <c r="D284" s="127" t="s">
        <v>80</v>
      </c>
      <c r="E284" s="120" t="s">
        <v>977</v>
      </c>
      <c r="F284" s="517">
        <f ca="1">Measurements!I786</f>
        <v>1</v>
      </c>
      <c r="G284" s="122">
        <f ca="1">'Component Cost Breakdown'!K609</f>
        <v>0</v>
      </c>
      <c r="H284" s="123">
        <f>F284*G284</f>
        <v>0</v>
      </c>
      <c r="I284" s="113"/>
      <c r="J284" s="113"/>
    </row>
    <row r="285" spans="2:10" ht="15.75" customHeight="1">
      <c r="B285" s="113"/>
      <c r="C285" s="124"/>
      <c r="D285" s="127"/>
      <c r="E285" s="120"/>
      <c r="F285" s="517"/>
      <c r="G285" s="122"/>
      <c r="H285" s="123"/>
      <c r="I285" s="113"/>
      <c r="J285" s="113"/>
    </row>
    <row r="286" spans="2:10" ht="33.75" customHeight="1">
      <c r="B286" s="113"/>
      <c r="C286" s="124" t="s">
        <v>78</v>
      </c>
      <c r="D286" s="127" t="s">
        <v>68</v>
      </c>
      <c r="E286" s="120" t="s">
        <v>977</v>
      </c>
      <c r="F286" s="517">
        <f ca="1">Measurements!I789</f>
        <v>1</v>
      </c>
      <c r="G286" s="122">
        <f ca="1">'Component Cost Breakdown'!K613</f>
        <v>0</v>
      </c>
      <c r="H286" s="123">
        <f>F286*G286</f>
        <v>0</v>
      </c>
      <c r="I286" s="113"/>
      <c r="J286" s="113"/>
    </row>
    <row r="287" spans="2:10" ht="27.75" customHeight="1">
      <c r="B287" s="113"/>
      <c r="C287" s="124"/>
      <c r="D287" s="127"/>
      <c r="E287" s="120"/>
      <c r="F287" s="517"/>
      <c r="G287" s="122"/>
      <c r="H287" s="123"/>
      <c r="I287" s="113"/>
      <c r="J287" s="113"/>
    </row>
    <row r="288" spans="2:10" ht="15" customHeight="1">
      <c r="B288" s="113"/>
      <c r="C288" s="124" t="s">
        <v>79</v>
      </c>
      <c r="D288" s="127" t="s">
        <v>903</v>
      </c>
      <c r="E288" s="120" t="s">
        <v>977</v>
      </c>
      <c r="F288" s="517">
        <f ca="1">Measurements!I795</f>
        <v>4</v>
      </c>
      <c r="G288" s="122">
        <f ca="1">'Component Cost Breakdown'!K617</f>
        <v>0</v>
      </c>
      <c r="H288" s="123">
        <f>F288*G288</f>
        <v>0</v>
      </c>
      <c r="I288" s="113"/>
      <c r="J288" s="113"/>
    </row>
    <row r="289" spans="2:10" ht="27.75" customHeight="1">
      <c r="B289" s="113"/>
      <c r="C289" s="124"/>
      <c r="D289" s="127"/>
      <c r="E289" s="120"/>
      <c r="F289" s="517"/>
      <c r="G289" s="122"/>
      <c r="H289" s="123"/>
      <c r="I289" s="113"/>
      <c r="J289" s="113"/>
    </row>
    <row r="290" spans="2:10" ht="13.5" customHeight="1">
      <c r="B290" s="113"/>
      <c r="C290" s="124"/>
      <c r="D290" s="127"/>
      <c r="E290" s="120"/>
      <c r="F290" s="517"/>
      <c r="G290" s="122"/>
      <c r="H290" s="123"/>
      <c r="I290" s="113"/>
      <c r="J290" s="113"/>
    </row>
    <row r="291" spans="2:10">
      <c r="B291" s="113"/>
      <c r="C291" s="124"/>
      <c r="D291" s="127"/>
      <c r="E291" s="120"/>
      <c r="F291" s="517"/>
      <c r="G291" s="122"/>
      <c r="H291" s="123"/>
      <c r="I291" s="113"/>
      <c r="J291" s="113"/>
    </row>
    <row r="292" spans="2:10" ht="28.5" customHeight="1">
      <c r="B292" s="130"/>
      <c r="C292" s="131"/>
      <c r="D292" s="141"/>
      <c r="E292" s="130"/>
      <c r="F292" s="151"/>
      <c r="G292" s="151"/>
      <c r="H292" s="130"/>
      <c r="I292" s="130"/>
      <c r="J292" s="130"/>
    </row>
    <row r="293" spans="2:10">
      <c r="B293" s="136"/>
      <c r="C293" s="137"/>
      <c r="D293" s="156"/>
      <c r="E293" s="136"/>
      <c r="F293" s="153"/>
      <c r="G293" s="153"/>
      <c r="H293" s="136"/>
      <c r="I293" s="136"/>
      <c r="J293" s="136"/>
    </row>
    <row r="294" spans="2:10">
      <c r="B294" s="101"/>
      <c r="C294" s="145"/>
      <c r="D294" s="146"/>
      <c r="E294" s="847" t="s">
        <v>1055</v>
      </c>
      <c r="F294" s="847"/>
      <c r="G294" s="847"/>
      <c r="H294" s="847"/>
      <c r="I294" s="102"/>
      <c r="J294" s="105"/>
    </row>
    <row r="295" spans="2:10" ht="34.799999999999997">
      <c r="B295" s="104" t="s">
        <v>1056</v>
      </c>
      <c r="C295" s="106" t="s">
        <v>1057</v>
      </c>
      <c r="D295" s="160" t="s">
        <v>1058</v>
      </c>
      <c r="E295" s="104" t="s">
        <v>982</v>
      </c>
      <c r="F295" s="104" t="s">
        <v>1059</v>
      </c>
      <c r="G295" s="106" t="s">
        <v>1111</v>
      </c>
      <c r="H295" s="106" t="s">
        <v>1112</v>
      </c>
      <c r="I295" s="106" t="s">
        <v>1113</v>
      </c>
      <c r="J295" s="106" t="s">
        <v>1060</v>
      </c>
    </row>
    <row r="296" spans="2:10" ht="25.5" customHeight="1">
      <c r="B296" s="107"/>
      <c r="C296" s="147"/>
      <c r="D296" s="148"/>
      <c r="E296" s="107"/>
      <c r="F296" s="109"/>
      <c r="G296" s="109"/>
      <c r="H296" s="107"/>
      <c r="I296" s="107"/>
      <c r="J296" s="107"/>
    </row>
    <row r="297" spans="2:10">
      <c r="B297" s="112" t="s">
        <v>88</v>
      </c>
      <c r="C297" s="124"/>
      <c r="D297" s="127"/>
      <c r="E297" s="115" t="s">
        <v>973</v>
      </c>
      <c r="F297" s="520">
        <v>945</v>
      </c>
      <c r="G297" s="117">
        <f>ROUND(H297/F297,2)</f>
        <v>12.06</v>
      </c>
      <c r="H297" s="118">
        <f>SUM(H298:H302)</f>
        <v>11400</v>
      </c>
      <c r="I297" s="118">
        <f>ROUND(H297/E5,2)</f>
        <v>12.07</v>
      </c>
      <c r="J297" s="119">
        <f ca="1">'Elemental Estimate'!I47</f>
        <v>9.764724485572468E-2</v>
      </c>
    </row>
    <row r="298" spans="2:10">
      <c r="B298" s="112"/>
      <c r="C298" s="124"/>
      <c r="D298" s="127"/>
      <c r="E298" s="120"/>
      <c r="F298" s="121"/>
      <c r="G298" s="140"/>
      <c r="H298" s="113"/>
      <c r="I298" s="113"/>
      <c r="J298" s="113"/>
    </row>
    <row r="299" spans="2:10" ht="27.75" customHeight="1">
      <c r="B299" s="113"/>
      <c r="C299" s="124" t="s">
        <v>89</v>
      </c>
      <c r="D299" s="127" t="s">
        <v>91</v>
      </c>
      <c r="E299" s="120" t="s">
        <v>977</v>
      </c>
      <c r="F299" s="517">
        <v>1</v>
      </c>
      <c r="G299" s="122">
        <f ca="1">'Component Cost Breakdown'!K628</f>
        <v>9000</v>
      </c>
      <c r="H299" s="123">
        <f>ROUND(G299*F299,2)</f>
        <v>9000</v>
      </c>
      <c r="I299" s="113"/>
      <c r="J299" s="113"/>
    </row>
    <row r="300" spans="2:10">
      <c r="B300" s="113"/>
      <c r="C300" s="124"/>
      <c r="D300" s="127"/>
      <c r="E300" s="120"/>
      <c r="F300" s="121"/>
      <c r="G300" s="122"/>
      <c r="H300" s="123"/>
      <c r="I300" s="113"/>
      <c r="J300" s="113"/>
    </row>
    <row r="301" spans="2:10" ht="23.4">
      <c r="B301" s="113"/>
      <c r="C301" s="124" t="s">
        <v>90</v>
      </c>
      <c r="D301" s="127" t="s">
        <v>92</v>
      </c>
      <c r="E301" s="120" t="s">
        <v>977</v>
      </c>
      <c r="F301" s="517">
        <f ca="1">Measurements!I847</f>
        <v>6</v>
      </c>
      <c r="G301" s="122">
        <f ca="1">'Component Cost Breakdown'!K634</f>
        <v>400</v>
      </c>
      <c r="H301" s="123">
        <f>ROUND(G301*F301,2)</f>
        <v>2400</v>
      </c>
      <c r="I301" s="113"/>
      <c r="J301" s="113"/>
    </row>
    <row r="302" spans="2:10">
      <c r="B302" s="130"/>
      <c r="C302" s="131"/>
      <c r="D302" s="141"/>
      <c r="E302" s="132"/>
      <c r="F302" s="575"/>
      <c r="G302" s="134"/>
      <c r="H302" s="135"/>
      <c r="I302" s="130"/>
      <c r="J302" s="130"/>
    </row>
    <row r="303" spans="2:10" ht="25.5" customHeight="1">
      <c r="B303" s="136"/>
      <c r="C303" s="137"/>
      <c r="D303" s="156"/>
      <c r="E303" s="577"/>
      <c r="F303" s="578"/>
      <c r="G303" s="139"/>
      <c r="H303" s="579"/>
      <c r="I303" s="136"/>
      <c r="J303" s="136"/>
    </row>
    <row r="304" spans="2:10">
      <c r="B304" s="101"/>
      <c r="C304" s="145"/>
      <c r="D304" s="146"/>
      <c r="E304" s="847" t="s">
        <v>1055</v>
      </c>
      <c r="F304" s="847"/>
      <c r="G304" s="847"/>
      <c r="H304" s="847"/>
      <c r="I304" s="102"/>
      <c r="J304" s="105"/>
    </row>
    <row r="305" spans="2:10" ht="36" customHeight="1">
      <c r="B305" s="104" t="s">
        <v>1056</v>
      </c>
      <c r="C305" s="106" t="s">
        <v>1057</v>
      </c>
      <c r="D305" s="160" t="s">
        <v>1058</v>
      </c>
      <c r="E305" s="104" t="s">
        <v>982</v>
      </c>
      <c r="F305" s="104" t="s">
        <v>1059</v>
      </c>
      <c r="G305" s="106" t="s">
        <v>1111</v>
      </c>
      <c r="H305" s="106" t="s">
        <v>1112</v>
      </c>
      <c r="I305" s="106" t="s">
        <v>1113</v>
      </c>
      <c r="J305" s="106" t="s">
        <v>1060</v>
      </c>
    </row>
    <row r="306" spans="2:10">
      <c r="B306" s="107"/>
      <c r="C306" s="147"/>
      <c r="D306" s="148"/>
      <c r="E306" s="107"/>
      <c r="F306" s="109"/>
      <c r="G306" s="109"/>
      <c r="H306" s="107"/>
      <c r="I306" s="107"/>
      <c r="J306" s="107"/>
    </row>
    <row r="307" spans="2:10" ht="29.25" customHeight="1">
      <c r="B307" s="112" t="s">
        <v>98</v>
      </c>
      <c r="C307" s="124"/>
      <c r="D307" s="127"/>
      <c r="E307" s="115" t="s">
        <v>973</v>
      </c>
      <c r="F307" s="520">
        <v>945</v>
      </c>
      <c r="G307" s="117">
        <f>ROUND(H307/F307,2)</f>
        <v>1.48</v>
      </c>
      <c r="H307" s="118">
        <f>SUM(H308:H312)</f>
        <v>1400</v>
      </c>
      <c r="I307" s="118">
        <f>ROUND(H307/E5,2)</f>
        <v>1.48</v>
      </c>
      <c r="J307" s="119">
        <f ca="1">'Elemental Estimate'!I55</f>
        <v>4.9971497572623587E-4</v>
      </c>
    </row>
    <row r="308" spans="2:10">
      <c r="B308" s="112"/>
      <c r="C308" s="124"/>
      <c r="D308" s="127"/>
      <c r="E308" s="120"/>
      <c r="F308" s="121"/>
      <c r="G308" s="140"/>
      <c r="H308" s="113"/>
      <c r="I308" s="113"/>
      <c r="J308" s="113"/>
    </row>
    <row r="309" spans="2:10" ht="23.4">
      <c r="B309" s="113"/>
      <c r="C309" s="124" t="s">
        <v>99</v>
      </c>
      <c r="D309" s="127" t="s">
        <v>101</v>
      </c>
      <c r="E309" s="120" t="s">
        <v>977</v>
      </c>
      <c r="F309" s="517">
        <f ca="1">Measurements!I866</f>
        <v>30</v>
      </c>
      <c r="G309" s="122">
        <v>30</v>
      </c>
      <c r="H309" s="123">
        <f>ROUND(G309*F309,2)</f>
        <v>900</v>
      </c>
      <c r="I309" s="113"/>
      <c r="J309" s="113"/>
    </row>
    <row r="310" spans="2:10">
      <c r="B310" s="113"/>
      <c r="C310" s="124"/>
      <c r="D310" s="127"/>
      <c r="E310" s="120"/>
      <c r="F310" s="121"/>
      <c r="G310" s="122"/>
      <c r="H310" s="123"/>
      <c r="I310" s="113"/>
      <c r="J310" s="113"/>
    </row>
    <row r="311" spans="2:10" ht="23.4">
      <c r="B311" s="113"/>
      <c r="C311" s="124" t="s">
        <v>100</v>
      </c>
      <c r="D311" s="127" t="s">
        <v>177</v>
      </c>
      <c r="E311" s="120" t="s">
        <v>977</v>
      </c>
      <c r="F311" s="517">
        <f ca="1">Measurements!I871</f>
        <v>1</v>
      </c>
      <c r="G311" s="122">
        <v>500</v>
      </c>
      <c r="H311" s="123">
        <f>ROUND(G311*F311,2)</f>
        <v>500</v>
      </c>
      <c r="I311" s="113"/>
      <c r="J311" s="113"/>
    </row>
    <row r="312" spans="2:10" ht="51" customHeight="1">
      <c r="B312" s="130"/>
      <c r="C312" s="131"/>
      <c r="D312" s="141"/>
      <c r="E312" s="132"/>
      <c r="F312" s="575"/>
      <c r="G312" s="134"/>
      <c r="H312" s="135"/>
      <c r="I312" s="130"/>
      <c r="J312" s="130"/>
    </row>
    <row r="313" spans="2:10">
      <c r="B313" s="136"/>
      <c r="C313" s="137"/>
      <c r="D313" s="156"/>
      <c r="E313" s="577"/>
      <c r="F313" s="578"/>
      <c r="G313" s="139"/>
      <c r="H313" s="579"/>
      <c r="I313" s="136"/>
      <c r="J313" s="136"/>
    </row>
    <row r="314" spans="2:10">
      <c r="B314" s="136"/>
      <c r="C314" s="137"/>
      <c r="D314" s="156"/>
      <c r="E314" s="136"/>
      <c r="F314" s="153"/>
      <c r="G314" s="153"/>
      <c r="H314" s="136"/>
      <c r="I314" s="136"/>
      <c r="J314" s="136"/>
    </row>
    <row r="315" spans="2:10" ht="16.5" customHeight="1">
      <c r="B315" s="101"/>
      <c r="C315" s="145"/>
      <c r="D315" s="146"/>
      <c r="E315" s="847" t="s">
        <v>1055</v>
      </c>
      <c r="F315" s="847"/>
      <c r="G315" s="847"/>
      <c r="H315" s="847"/>
      <c r="I315" s="102"/>
      <c r="J315" s="105"/>
    </row>
    <row r="316" spans="2:10" ht="15" customHeight="1">
      <c r="B316" s="104" t="s">
        <v>1056</v>
      </c>
      <c r="C316" s="106" t="s">
        <v>1057</v>
      </c>
      <c r="D316" s="160" t="s">
        <v>1058</v>
      </c>
      <c r="E316" s="104" t="s">
        <v>982</v>
      </c>
      <c r="F316" s="104" t="s">
        <v>1059</v>
      </c>
      <c r="G316" s="106" t="s">
        <v>461</v>
      </c>
      <c r="H316" s="106" t="s">
        <v>462</v>
      </c>
      <c r="I316" s="106" t="s">
        <v>463</v>
      </c>
      <c r="J316" s="106" t="s">
        <v>1060</v>
      </c>
    </row>
    <row r="317" spans="2:10" ht="15" customHeight="1">
      <c r="B317" s="109"/>
      <c r="C317" s="147"/>
      <c r="D317" s="148"/>
      <c r="E317" s="107"/>
      <c r="F317" s="109"/>
      <c r="G317" s="109"/>
      <c r="H317" s="107"/>
      <c r="I317" s="107"/>
      <c r="J317" s="107"/>
    </row>
    <row r="318" spans="2:10" ht="15" customHeight="1">
      <c r="B318" s="167" t="s">
        <v>612</v>
      </c>
      <c r="C318" s="124"/>
      <c r="D318" s="127"/>
      <c r="E318" s="170" t="s">
        <v>989</v>
      </c>
      <c r="F318" s="162">
        <f>[2]Measurements!$I$383</f>
        <v>42.5</v>
      </c>
      <c r="G318" s="171">
        <f>ROUND(H318/F318,2)</f>
        <v>874.61</v>
      </c>
      <c r="H318" s="172">
        <f>SUM(H319:H324)</f>
        <v>37170.723975000001</v>
      </c>
      <c r="I318" s="118">
        <f>ROUND(H318/E5,2)</f>
        <v>39.35</v>
      </c>
      <c r="J318" s="119">
        <f>'[2]Elemental Estimate'!I168</f>
        <v>0</v>
      </c>
    </row>
    <row r="319" spans="2:10" ht="15" customHeight="1">
      <c r="B319" s="140"/>
      <c r="C319" s="124"/>
      <c r="D319" s="127"/>
      <c r="E319" s="173"/>
      <c r="F319" s="163"/>
      <c r="G319" s="174"/>
      <c r="H319" s="175"/>
      <c r="I319" s="113"/>
      <c r="J319" s="113"/>
    </row>
    <row r="320" spans="2:10" ht="38.25" customHeight="1">
      <c r="B320" s="140"/>
      <c r="C320" s="124" t="s">
        <v>468</v>
      </c>
      <c r="D320" s="127" t="s">
        <v>369</v>
      </c>
      <c r="E320" s="173" t="s">
        <v>989</v>
      </c>
      <c r="F320" s="163">
        <f ca="1">Measurements!I893</f>
        <v>42.5</v>
      </c>
      <c r="G320" s="174">
        <f ca="1">'Component Cost Breakdown'!K662</f>
        <v>154.625</v>
      </c>
      <c r="H320" s="175">
        <f>+G320*F320</f>
        <v>6571.5625</v>
      </c>
      <c r="I320" s="113"/>
      <c r="J320" s="113"/>
    </row>
    <row r="321" spans="2:10" ht="15" customHeight="1">
      <c r="B321" s="140"/>
      <c r="C321" s="124"/>
      <c r="D321" s="127"/>
      <c r="E321" s="173"/>
      <c r="F321" s="163"/>
      <c r="G321" s="174"/>
      <c r="H321" s="175"/>
      <c r="I321" s="113"/>
      <c r="J321" s="113"/>
    </row>
    <row r="322" spans="2:10" ht="42" customHeight="1">
      <c r="B322" s="140"/>
      <c r="C322" s="124" t="s">
        <v>469</v>
      </c>
      <c r="D322" s="127" t="s">
        <v>470</v>
      </c>
      <c r="E322" s="173" t="s">
        <v>977</v>
      </c>
      <c r="F322" s="163">
        <f ca="1">Measurements!I895</f>
        <v>2</v>
      </c>
      <c r="G322" s="174">
        <f ca="1">'Component Cost Breakdown'!K669</f>
        <v>10000</v>
      </c>
      <c r="H322" s="175">
        <f>+G322*F322</f>
        <v>20000</v>
      </c>
      <c r="I322" s="113"/>
      <c r="J322" s="113"/>
    </row>
    <row r="323" spans="2:10" ht="15.75" customHeight="1">
      <c r="B323" s="140"/>
      <c r="C323" s="124"/>
      <c r="D323" s="127"/>
      <c r="E323" s="173"/>
      <c r="F323" s="163"/>
      <c r="G323" s="174"/>
      <c r="H323" s="175"/>
      <c r="I323" s="113"/>
      <c r="J323" s="113"/>
    </row>
    <row r="324" spans="2:10" ht="63.75" customHeight="1">
      <c r="B324" s="140"/>
      <c r="C324" s="124" t="s">
        <v>471</v>
      </c>
      <c r="D324" s="127" t="s">
        <v>472</v>
      </c>
      <c r="E324" s="173" t="s">
        <v>977</v>
      </c>
      <c r="F324" s="163">
        <f ca="1">Measurements!I898</f>
        <v>1</v>
      </c>
      <c r="G324" s="174">
        <f ca="1">'Component Cost Breakdown'!K673</f>
        <v>10599.161475000001</v>
      </c>
      <c r="H324" s="175">
        <f>+G324*F324</f>
        <v>10599.161475000001</v>
      </c>
      <c r="I324" s="113"/>
      <c r="J324" s="113"/>
    </row>
    <row r="325" spans="2:10" ht="15" customHeight="1">
      <c r="B325" s="151"/>
      <c r="C325" s="131"/>
      <c r="D325" s="141"/>
      <c r="E325" s="176"/>
      <c r="F325" s="164"/>
      <c r="G325" s="164"/>
      <c r="H325" s="176"/>
      <c r="I325" s="130"/>
      <c r="J325" s="130"/>
    </row>
    <row r="326" spans="2:10" ht="27" customHeight="1">
      <c r="B326" s="190" t="s">
        <v>527</v>
      </c>
      <c r="C326" s="124"/>
      <c r="D326" s="127"/>
      <c r="E326" s="170" t="s">
        <v>989</v>
      </c>
      <c r="F326" s="162">
        <f>[2]Measurements!$I$398</f>
        <v>52.5</v>
      </c>
      <c r="G326" s="171">
        <f>ROUND(H326/F326,2)</f>
        <v>268.70999999999998</v>
      </c>
      <c r="H326" s="172">
        <f>SUM(H328:H335)</f>
        <v>14107.2</v>
      </c>
      <c r="I326" s="118">
        <f>ROUND(H326/E5,2)</f>
        <v>14.94</v>
      </c>
      <c r="J326" s="119" t="e">
        <f>'[2]Elemental Estimate'!#REF!</f>
        <v>#REF!</v>
      </c>
    </row>
    <row r="327" spans="2:10" ht="15" customHeight="1">
      <c r="B327" s="167"/>
      <c r="C327" s="124"/>
      <c r="D327" s="127"/>
      <c r="E327" s="173"/>
      <c r="F327" s="163"/>
      <c r="G327" s="174"/>
      <c r="H327" s="175"/>
      <c r="I327" s="113"/>
      <c r="J327" s="113"/>
    </row>
    <row r="328" spans="2:10" ht="15" customHeight="1">
      <c r="B328" s="140"/>
      <c r="C328" s="159"/>
      <c r="D328" s="759"/>
      <c r="E328" s="173"/>
      <c r="F328" s="163"/>
      <c r="G328" s="174"/>
      <c r="H328" s="175"/>
      <c r="I328" s="113"/>
      <c r="J328" s="113"/>
    </row>
    <row r="329" spans="2:10" ht="44.25" customHeight="1">
      <c r="B329" s="140"/>
      <c r="C329" s="159" t="s">
        <v>473</v>
      </c>
      <c r="D329" s="759" t="s">
        <v>382</v>
      </c>
      <c r="E329" s="173" t="s">
        <v>989</v>
      </c>
      <c r="F329" s="163">
        <f ca="1">Measurements!I914</f>
        <v>52.5</v>
      </c>
      <c r="G329" s="174">
        <f ca="1">'Component Cost Breakdown'!K700</f>
        <v>223.2</v>
      </c>
      <c r="H329" s="175">
        <f>ROUND(G329*F329,2)</f>
        <v>11718</v>
      </c>
      <c r="I329" s="113"/>
      <c r="J329" s="113"/>
    </row>
    <row r="330" spans="2:10" ht="15" customHeight="1">
      <c r="B330" s="140"/>
      <c r="C330" s="159"/>
      <c r="D330" s="759"/>
      <c r="E330" s="173"/>
      <c r="F330" s="163"/>
      <c r="G330" s="174"/>
      <c r="H330" s="175"/>
      <c r="I330" s="113"/>
      <c r="J330" s="113"/>
    </row>
    <row r="331" spans="2:10" ht="40.5" customHeight="1">
      <c r="B331" s="140"/>
      <c r="C331" s="159" t="s">
        <v>474</v>
      </c>
      <c r="D331" s="759" t="s">
        <v>475</v>
      </c>
      <c r="E331" s="173" t="s">
        <v>989</v>
      </c>
      <c r="F331" s="163">
        <f ca="1">Measurements!I923</f>
        <v>6</v>
      </c>
      <c r="G331" s="174">
        <f ca="1">'Component Cost Breakdown'!K706</f>
        <v>398.2</v>
      </c>
      <c r="H331" s="175">
        <f>ROUND(G331*F331,2)</f>
        <v>2389.1999999999998</v>
      </c>
      <c r="I331" s="113"/>
      <c r="J331" s="113"/>
    </row>
    <row r="332" spans="2:10" ht="15" customHeight="1">
      <c r="B332" s="140"/>
      <c r="C332" s="159"/>
      <c r="D332" s="759"/>
      <c r="E332" s="173"/>
      <c r="F332" s="163"/>
      <c r="G332" s="174"/>
      <c r="H332" s="175"/>
      <c r="I332" s="113"/>
      <c r="J332" s="113"/>
    </row>
    <row r="333" spans="2:10" ht="45.75" customHeight="1">
      <c r="B333" s="140"/>
      <c r="C333" s="159" t="s">
        <v>476</v>
      </c>
      <c r="D333" s="759" t="s">
        <v>477</v>
      </c>
      <c r="E333" s="173" t="s">
        <v>989</v>
      </c>
      <c r="F333" s="163">
        <f>[2]Measurements!G534</f>
        <v>0</v>
      </c>
      <c r="G333" s="174">
        <f>'[2]Component Cost Breakdown'!K543</f>
        <v>1800</v>
      </c>
      <c r="H333" s="175">
        <f>ROUND(G333*F333,2)</f>
        <v>0</v>
      </c>
      <c r="I333" s="113"/>
      <c r="J333" s="113"/>
    </row>
    <row r="334" spans="2:10" ht="15" customHeight="1">
      <c r="B334" s="140"/>
      <c r="C334" s="159"/>
      <c r="D334" s="759"/>
      <c r="E334" s="173"/>
      <c r="F334" s="163"/>
      <c r="G334" s="174"/>
      <c r="H334" s="175"/>
      <c r="I334" s="113"/>
      <c r="J334" s="113"/>
    </row>
    <row r="335" spans="2:10" ht="46.5" customHeight="1">
      <c r="B335" s="140"/>
      <c r="C335" s="159" t="s">
        <v>478</v>
      </c>
      <c r="D335" s="759" t="s">
        <v>479</v>
      </c>
      <c r="E335" s="173" t="s">
        <v>977</v>
      </c>
      <c r="F335" s="163">
        <v>5</v>
      </c>
      <c r="G335" s="174">
        <f>'[2]Component Cost Breakdown'!K561</f>
        <v>0</v>
      </c>
      <c r="H335" s="175">
        <f>ROUND(G335*F335,2)</f>
        <v>0</v>
      </c>
      <c r="I335" s="113"/>
      <c r="J335" s="113"/>
    </row>
    <row r="336" spans="2:10" ht="15" customHeight="1">
      <c r="B336" s="151"/>
      <c r="C336" s="131"/>
      <c r="D336" s="141"/>
      <c r="E336" s="176"/>
      <c r="F336" s="164"/>
      <c r="G336" s="164"/>
      <c r="H336" s="176"/>
      <c r="I336" s="130"/>
      <c r="J336" s="130"/>
    </row>
    <row r="337" spans="2:10" ht="15" customHeight="1">
      <c r="B337" s="109"/>
      <c r="C337" s="147"/>
      <c r="D337" s="148"/>
      <c r="E337" s="179"/>
      <c r="F337" s="161"/>
      <c r="G337" s="161"/>
      <c r="H337" s="179"/>
      <c r="I337" s="107"/>
      <c r="J337" s="107"/>
    </row>
    <row r="338" spans="2:10" ht="15" customHeight="1">
      <c r="B338" s="167" t="s">
        <v>613</v>
      </c>
      <c r="C338" s="124"/>
      <c r="D338" s="127"/>
      <c r="E338" s="170" t="s">
        <v>989</v>
      </c>
      <c r="F338" s="162">
        <f>[2]Measurements!$I$427</f>
        <v>40</v>
      </c>
      <c r="G338" s="171">
        <f>ROUND(H338/F338,2)</f>
        <v>74.28</v>
      </c>
      <c r="H338" s="172">
        <f>SUM(H339:H342)</f>
        <v>2971.38</v>
      </c>
      <c r="I338" s="118">
        <f>ROUND(H338/E5,2)</f>
        <v>3.15</v>
      </c>
      <c r="J338" s="119">
        <f>'[2]Elemental Estimate'!I170</f>
        <v>0</v>
      </c>
    </row>
    <row r="339" spans="2:10" ht="15" customHeight="1">
      <c r="B339" s="140"/>
      <c r="C339" s="124"/>
      <c r="D339" s="127"/>
      <c r="E339" s="173"/>
      <c r="F339" s="163"/>
      <c r="G339" s="174"/>
      <c r="H339" s="175"/>
      <c r="I339" s="113"/>
      <c r="J339" s="113"/>
    </row>
    <row r="340" spans="2:10" ht="34.5" customHeight="1">
      <c r="B340" s="140"/>
      <c r="C340" s="159" t="s">
        <v>528</v>
      </c>
      <c r="D340" s="127" t="s">
        <v>556</v>
      </c>
      <c r="E340" s="173" t="s">
        <v>989</v>
      </c>
      <c r="F340" s="163">
        <f ca="1">Measurements!I943</f>
        <v>32</v>
      </c>
      <c r="G340" s="174">
        <f ca="1">'Component Cost Breakdown'!K784</f>
        <v>60</v>
      </c>
      <c r="H340" s="175">
        <f>ROUND(G340*F340,2)</f>
        <v>1920</v>
      </c>
      <c r="I340" s="113"/>
      <c r="J340" s="113"/>
    </row>
    <row r="341" spans="2:10" ht="15" customHeight="1">
      <c r="B341" s="140"/>
      <c r="C341" s="159"/>
      <c r="D341" s="127"/>
      <c r="E341" s="173"/>
      <c r="F341" s="163"/>
      <c r="G341" s="174"/>
      <c r="H341" s="175"/>
      <c r="I341" s="113"/>
      <c r="J341" s="113"/>
    </row>
    <row r="342" spans="2:10" ht="33.75" customHeight="1">
      <c r="B342" s="140"/>
      <c r="C342" s="159" t="s">
        <v>518</v>
      </c>
      <c r="D342" s="127" t="s">
        <v>865</v>
      </c>
      <c r="E342" s="173" t="s">
        <v>989</v>
      </c>
      <c r="F342" s="163">
        <f ca="1">Measurements!I946</f>
        <v>26</v>
      </c>
      <c r="G342" s="174">
        <f ca="1">'Component Cost Breakdown'!K790</f>
        <v>40.4375</v>
      </c>
      <c r="H342" s="175">
        <f>ROUND(G342*F342,2)</f>
        <v>1051.3800000000001</v>
      </c>
      <c r="I342" s="113"/>
      <c r="J342" s="113"/>
    </row>
    <row r="343" spans="2:10" ht="15" customHeight="1">
      <c r="B343" s="140"/>
      <c r="C343" s="159"/>
      <c r="D343" s="127"/>
      <c r="E343" s="173"/>
      <c r="F343" s="163"/>
      <c r="G343" s="174"/>
      <c r="H343" s="175"/>
      <c r="I343" s="113"/>
      <c r="J343" s="113"/>
    </row>
    <row r="344" spans="2:10" ht="15" customHeight="1">
      <c r="B344" s="109"/>
      <c r="C344" s="147"/>
      <c r="D344" s="148"/>
      <c r="E344" s="179"/>
      <c r="F344" s="161"/>
      <c r="G344" s="161"/>
      <c r="H344" s="179"/>
      <c r="I344" s="107"/>
      <c r="J344" s="107"/>
    </row>
    <row r="345" spans="2:10" ht="15" customHeight="1">
      <c r="B345" s="190" t="s">
        <v>480</v>
      </c>
      <c r="C345" s="124"/>
      <c r="D345" s="127"/>
      <c r="E345" s="170" t="s">
        <v>973</v>
      </c>
      <c r="F345" s="162">
        <f>F347</f>
        <v>845</v>
      </c>
      <c r="G345" s="171">
        <f>ROUND(H345/F345,2)</f>
        <v>75</v>
      </c>
      <c r="H345" s="172">
        <f>SUM(H346:H349)</f>
        <v>63375</v>
      </c>
      <c r="I345" s="118">
        <f>ROUND(H345/E5,2)</f>
        <v>67.09</v>
      </c>
      <c r="J345" s="119">
        <f>'[2]Elemental Estimate'!I177</f>
        <v>0</v>
      </c>
    </row>
    <row r="346" spans="2:10" ht="15" customHeight="1">
      <c r="B346" s="140"/>
      <c r="C346" s="124"/>
      <c r="D346" s="127"/>
      <c r="E346" s="175"/>
      <c r="F346" s="174"/>
      <c r="G346" s="174"/>
      <c r="H346" s="175"/>
      <c r="I346" s="113"/>
      <c r="J346" s="113"/>
    </row>
    <row r="347" spans="2:10" ht="38.25" customHeight="1">
      <c r="B347" s="140"/>
      <c r="C347" s="159" t="s">
        <v>481</v>
      </c>
      <c r="D347" s="127" t="s">
        <v>482</v>
      </c>
      <c r="E347" s="173" t="s">
        <v>973</v>
      </c>
      <c r="F347" s="174">
        <f ca="1">Measurements!I952</f>
        <v>845</v>
      </c>
      <c r="G347" s="174">
        <f ca="1">'Component Cost Breakdown'!K802</f>
        <v>60</v>
      </c>
      <c r="H347" s="175">
        <f>ROUND(G347*F347,2)</f>
        <v>50700</v>
      </c>
      <c r="I347" s="113"/>
      <c r="J347" s="113"/>
    </row>
    <row r="348" spans="2:10" ht="15" customHeight="1">
      <c r="B348" s="140"/>
      <c r="C348" s="124"/>
      <c r="D348" s="127"/>
      <c r="E348" s="173"/>
      <c r="F348" s="174"/>
      <c r="G348" s="174"/>
      <c r="H348" s="175"/>
      <c r="I348" s="113"/>
      <c r="J348" s="113"/>
    </row>
    <row r="349" spans="2:10" ht="29.25" customHeight="1">
      <c r="B349" s="140"/>
      <c r="C349" s="159" t="s">
        <v>483</v>
      </c>
      <c r="D349" s="127" t="s">
        <v>450</v>
      </c>
      <c r="E349" s="173" t="s">
        <v>973</v>
      </c>
      <c r="F349" s="174">
        <f ca="1">Measurements!I954</f>
        <v>845</v>
      </c>
      <c r="G349" s="174">
        <f ca="1">'Component Cost Breakdown'!K808</f>
        <v>15</v>
      </c>
      <c r="H349" s="175">
        <f>ROUND(G349*F349,2)</f>
        <v>12675</v>
      </c>
      <c r="I349" s="113"/>
      <c r="J349" s="113"/>
    </row>
    <row r="350" spans="2:10" ht="15" customHeight="1">
      <c r="B350" s="140"/>
      <c r="C350" s="124"/>
      <c r="D350" s="127"/>
      <c r="E350" s="173"/>
      <c r="F350" s="174"/>
      <c r="G350" s="174"/>
      <c r="H350" s="175"/>
      <c r="I350" s="113"/>
      <c r="J350" s="113"/>
    </row>
    <row r="351" spans="2:10" ht="29.25" customHeight="1">
      <c r="B351" s="186" t="s">
        <v>484</v>
      </c>
      <c r="C351" s="147"/>
      <c r="D351" s="148"/>
      <c r="E351" s="839" t="s">
        <v>989</v>
      </c>
      <c r="F351" s="188">
        <v>26.5</v>
      </c>
      <c r="G351" s="188">
        <f>ROUND(H351/F351,2)</f>
        <v>286.13</v>
      </c>
      <c r="H351" s="189">
        <f>SUM(H353:H356)</f>
        <v>7582.5</v>
      </c>
      <c r="I351" s="840">
        <f>ROUND(H351/E5,2)</f>
        <v>8.0299999999999994</v>
      </c>
      <c r="J351" s="841">
        <f ca="1">'Elemental Estimate'!I39</f>
        <v>0</v>
      </c>
    </row>
    <row r="352" spans="2:10" ht="15" customHeight="1">
      <c r="B352" s="140"/>
      <c r="C352" s="124"/>
      <c r="D352" s="127"/>
      <c r="E352" s="173"/>
      <c r="F352" s="174"/>
      <c r="G352" s="174"/>
      <c r="H352" s="175"/>
      <c r="I352" s="113"/>
      <c r="J352" s="113"/>
    </row>
    <row r="353" spans="2:10" ht="15" customHeight="1">
      <c r="B353" s="140"/>
      <c r="C353" s="124" t="s">
        <v>485</v>
      </c>
      <c r="D353" s="127" t="s">
        <v>558</v>
      </c>
      <c r="E353" s="173" t="s">
        <v>989</v>
      </c>
      <c r="F353" s="174">
        <f ca="1">Measurements!I963</f>
        <v>26.5</v>
      </c>
      <c r="G353" s="174">
        <f ca="1">'Component Cost Breakdown'!K816</f>
        <v>105</v>
      </c>
      <c r="H353" s="175">
        <f>F353*G353</f>
        <v>2782.5</v>
      </c>
      <c r="I353" s="113"/>
      <c r="J353" s="113"/>
    </row>
    <row r="354" spans="2:10" ht="15" customHeight="1">
      <c r="B354" s="140"/>
      <c r="C354" s="124"/>
      <c r="D354" s="127"/>
      <c r="E354" s="173"/>
      <c r="F354" s="174"/>
      <c r="G354" s="174"/>
      <c r="H354" s="175"/>
      <c r="I354" s="113"/>
      <c r="J354" s="113"/>
    </row>
    <row r="355" spans="2:10" ht="15" customHeight="1">
      <c r="B355" s="140"/>
      <c r="C355" s="124" t="s">
        <v>486</v>
      </c>
      <c r="D355" s="127" t="s">
        <v>487</v>
      </c>
      <c r="E355" s="173" t="s">
        <v>665</v>
      </c>
      <c r="F355" s="174">
        <f ca="1">Measurements!I970</f>
        <v>8</v>
      </c>
      <c r="G355" s="174">
        <f ca="1">'Component Cost Breakdown'!K821</f>
        <v>600</v>
      </c>
      <c r="H355" s="175">
        <f>F355*G355</f>
        <v>4800</v>
      </c>
      <c r="I355" s="113"/>
      <c r="J355" s="113"/>
    </row>
    <row r="356" spans="2:10" ht="15" customHeight="1">
      <c r="B356" s="140"/>
      <c r="C356" s="124"/>
      <c r="D356" s="127"/>
      <c r="E356" s="173"/>
      <c r="F356" s="174"/>
      <c r="G356" s="174"/>
      <c r="H356" s="175"/>
      <c r="I356" s="113"/>
      <c r="J356" s="113"/>
    </row>
    <row r="357" spans="2:10" ht="15" customHeight="1">
      <c r="B357" s="140"/>
      <c r="C357" s="124"/>
      <c r="D357" s="127"/>
      <c r="E357" s="173"/>
      <c r="F357" s="174"/>
      <c r="G357" s="174"/>
      <c r="H357" s="175"/>
      <c r="I357" s="113"/>
      <c r="J357" s="113"/>
    </row>
    <row r="358" spans="2:10">
      <c r="B358" s="185"/>
      <c r="C358" s="186"/>
      <c r="D358" s="187"/>
      <c r="E358" s="188"/>
      <c r="F358" s="188"/>
      <c r="G358" s="188"/>
      <c r="H358" s="189"/>
      <c r="I358" s="185"/>
      <c r="J358" s="185"/>
    </row>
    <row r="359" spans="2:10" ht="23.4">
      <c r="B359" s="515" t="s">
        <v>529</v>
      </c>
      <c r="C359" s="190"/>
      <c r="D359" s="191"/>
      <c r="E359" s="162" t="s">
        <v>977</v>
      </c>
      <c r="F359" s="521">
        <f ca="1">Measurements!$I$974</f>
        <v>4</v>
      </c>
      <c r="G359" s="171">
        <f>ROUND(H359/F359,2)</f>
        <v>25000</v>
      </c>
      <c r="H359" s="172">
        <f>SUM(H360:H367)</f>
        <v>100000</v>
      </c>
      <c r="I359" s="118">
        <f>ROUND(H359/E5,2)</f>
        <v>105.87</v>
      </c>
      <c r="J359" s="119">
        <f ca="1">'Elemental Estimate'!I47</f>
        <v>9.764724485572468E-2</v>
      </c>
    </row>
    <row r="360" spans="2:10">
      <c r="B360" s="113"/>
      <c r="C360" s="159"/>
      <c r="D360" s="155"/>
      <c r="E360" s="163"/>
      <c r="F360" s="163"/>
      <c r="G360" s="174"/>
      <c r="H360" s="175"/>
      <c r="I360" s="113"/>
      <c r="J360" s="113"/>
    </row>
    <row r="361" spans="2:10">
      <c r="B361" s="113"/>
      <c r="C361" s="159" t="s">
        <v>174</v>
      </c>
      <c r="D361" s="155" t="s">
        <v>563</v>
      </c>
      <c r="E361" s="163" t="s">
        <v>1054</v>
      </c>
      <c r="F361" s="163">
        <f ca="1">Measurements!$I$982</f>
        <v>1</v>
      </c>
      <c r="G361" s="174">
        <f ca="1">'Component Cost Breakdown'!K833</f>
        <v>15000</v>
      </c>
      <c r="H361" s="175">
        <f>ROUND(G361*F361,2)</f>
        <v>15000</v>
      </c>
      <c r="I361" s="113"/>
      <c r="J361" s="113"/>
    </row>
    <row r="362" spans="2:10">
      <c r="B362" s="113"/>
      <c r="C362" s="159"/>
      <c r="D362" s="155"/>
      <c r="E362" s="163"/>
      <c r="F362" s="163"/>
      <c r="G362" s="174"/>
      <c r="H362" s="175"/>
      <c r="I362" s="113"/>
      <c r="J362" s="113"/>
    </row>
    <row r="363" spans="2:10" ht="23.4">
      <c r="B363" s="113"/>
      <c r="C363" s="159" t="s">
        <v>531</v>
      </c>
      <c r="D363" s="155" t="s">
        <v>530</v>
      </c>
      <c r="E363" s="163" t="s">
        <v>1054</v>
      </c>
      <c r="F363" s="163">
        <f ca="1">Measurements!$I$985</f>
        <v>1</v>
      </c>
      <c r="G363" s="174">
        <f ca="1">'Component Cost Breakdown'!K837</f>
        <v>5000</v>
      </c>
      <c r="H363" s="175">
        <f>ROUND(G363*F363,2)</f>
        <v>5000</v>
      </c>
      <c r="I363" s="113"/>
      <c r="J363" s="113"/>
    </row>
    <row r="364" spans="2:10">
      <c r="B364" s="113"/>
      <c r="C364" s="159"/>
      <c r="D364" s="155"/>
      <c r="E364" s="163"/>
      <c r="F364" s="163"/>
      <c r="G364" s="174"/>
      <c r="H364" s="175"/>
      <c r="I364" s="113"/>
      <c r="J364" s="113"/>
    </row>
    <row r="365" spans="2:10">
      <c r="B365" s="113"/>
      <c r="C365" s="159" t="s">
        <v>532</v>
      </c>
      <c r="D365" s="155" t="s">
        <v>564</v>
      </c>
      <c r="E365" s="163" t="s">
        <v>1054</v>
      </c>
      <c r="F365" s="163">
        <f ca="1">Measurements!$I$988</f>
        <v>1</v>
      </c>
      <c r="G365" s="174">
        <f ca="1">'Component Cost Breakdown'!K841</f>
        <v>15000</v>
      </c>
      <c r="H365" s="175">
        <f>ROUND(G365*F365,2)</f>
        <v>15000</v>
      </c>
      <c r="I365" s="113"/>
      <c r="J365" s="113"/>
    </row>
    <row r="366" spans="2:10">
      <c r="B366" s="113"/>
      <c r="C366" s="159"/>
      <c r="D366" s="155"/>
      <c r="E366" s="163"/>
      <c r="F366" s="163"/>
      <c r="G366" s="174"/>
      <c r="H366" s="175"/>
      <c r="I366" s="113"/>
      <c r="J366" s="113"/>
    </row>
    <row r="367" spans="2:10" ht="23.4">
      <c r="B367" s="113"/>
      <c r="C367" s="159" t="s">
        <v>533</v>
      </c>
      <c r="D367" s="155" t="s">
        <v>565</v>
      </c>
      <c r="E367" s="163" t="s">
        <v>1054</v>
      </c>
      <c r="F367" s="163">
        <f ca="1">Measurements!$I$994</f>
        <v>1</v>
      </c>
      <c r="G367" s="174">
        <f ca="1">'Component Cost Breakdown'!K845</f>
        <v>65000</v>
      </c>
      <c r="H367" s="175">
        <f>ROUND(G367*F367,2)</f>
        <v>65000</v>
      </c>
      <c r="I367" s="113"/>
      <c r="J367" s="113"/>
    </row>
    <row r="368" spans="2:10">
      <c r="B368" s="130"/>
      <c r="C368" s="183"/>
      <c r="D368" s="184"/>
      <c r="E368" s="164"/>
      <c r="F368" s="164"/>
      <c r="G368" s="164"/>
      <c r="H368" s="176"/>
      <c r="I368" s="130"/>
      <c r="J368" s="130"/>
    </row>
    <row r="369" spans="2:12">
      <c r="B369" s="185"/>
      <c r="C369" s="186"/>
      <c r="D369" s="187"/>
      <c r="E369" s="188"/>
      <c r="F369" s="188"/>
      <c r="G369" s="188"/>
      <c r="H369" s="189"/>
      <c r="I369" s="185"/>
      <c r="J369" s="185"/>
    </row>
    <row r="370" spans="2:12">
      <c r="B370" s="182" t="s">
        <v>615</v>
      </c>
      <c r="C370" s="190"/>
      <c r="D370" s="191"/>
      <c r="E370" s="162" t="s">
        <v>1062</v>
      </c>
      <c r="F370" s="162">
        <f>F372</f>
        <v>1214</v>
      </c>
      <c r="G370" s="171">
        <f>ROUND(H370/F370,2)</f>
        <v>2</v>
      </c>
      <c r="H370" s="172">
        <f>SUM(H371:H372)</f>
        <v>2428</v>
      </c>
      <c r="I370" s="118">
        <f>ROUND(H370/E5,2)</f>
        <v>2.57</v>
      </c>
      <c r="J370" s="119">
        <f ca="1">'Elemental Estimate'!I55</f>
        <v>4.9971497572623587E-4</v>
      </c>
    </row>
    <row r="371" spans="2:12">
      <c r="B371" s="113"/>
      <c r="C371" s="159"/>
      <c r="D371" s="155"/>
      <c r="E371" s="163"/>
      <c r="F371" s="163"/>
      <c r="G371" s="174"/>
      <c r="H371" s="175"/>
      <c r="I371" s="113"/>
      <c r="J371" s="113"/>
    </row>
    <row r="372" spans="2:12" ht="46.2">
      <c r="B372" s="113"/>
      <c r="C372" s="159" t="s">
        <v>616</v>
      </c>
      <c r="D372" s="155" t="s">
        <v>595</v>
      </c>
      <c r="E372" s="163" t="s">
        <v>1054</v>
      </c>
      <c r="F372" s="163">
        <f ca="1">Measurements!$I$1007</f>
        <v>1214</v>
      </c>
      <c r="G372" s="174">
        <f ca="1">'Component Cost Breakdown'!K857</f>
        <v>2</v>
      </c>
      <c r="H372" s="175">
        <f>ROUND(G372*F372,2)</f>
        <v>2428</v>
      </c>
      <c r="I372" s="113"/>
      <c r="J372" s="113"/>
    </row>
    <row r="373" spans="2:12">
      <c r="B373" s="130"/>
      <c r="C373" s="183"/>
      <c r="D373" s="184"/>
      <c r="E373" s="164"/>
      <c r="F373" s="164"/>
      <c r="G373" s="164"/>
      <c r="H373" s="176"/>
      <c r="I373" s="130"/>
      <c r="J373" s="130"/>
    </row>
    <row r="374" spans="2:12">
      <c r="B374" s="113"/>
      <c r="C374" s="159"/>
      <c r="D374" s="155"/>
      <c r="E374" s="174"/>
      <c r="F374" s="174"/>
      <c r="G374" s="174"/>
      <c r="H374" s="175"/>
      <c r="I374" s="113"/>
      <c r="J374" s="113"/>
    </row>
    <row r="375" spans="2:12">
      <c r="B375" s="112" t="s">
        <v>488</v>
      </c>
      <c r="C375" s="159"/>
      <c r="D375" s="155"/>
      <c r="E375" s="162" t="s">
        <v>993</v>
      </c>
      <c r="F375" s="807">
        <f>SUM(F377:F379)</f>
        <v>2870</v>
      </c>
      <c r="G375" s="171">
        <f>H375/F375</f>
        <v>22.682926829268293</v>
      </c>
      <c r="H375" s="172">
        <f>SUM(H377:H379)</f>
        <v>65100</v>
      </c>
      <c r="I375" s="118">
        <f>ROUND(H375/E5,2)</f>
        <v>68.92</v>
      </c>
      <c r="J375" s="119">
        <f ca="1">'Elemental Estimate'!I49</f>
        <v>7.6502337021802881E-3</v>
      </c>
    </row>
    <row r="376" spans="2:12">
      <c r="B376" s="113"/>
      <c r="C376" s="159"/>
      <c r="D376" s="155"/>
      <c r="E376" s="174"/>
      <c r="F376" s="174"/>
      <c r="G376" s="174"/>
      <c r="H376" s="175"/>
      <c r="I376" s="113"/>
      <c r="J376" s="113"/>
    </row>
    <row r="377" spans="2:12">
      <c r="B377" s="113"/>
      <c r="C377" s="159" t="s">
        <v>496</v>
      </c>
      <c r="D377" s="155" t="s">
        <v>489</v>
      </c>
      <c r="E377" s="163" t="s">
        <v>993</v>
      </c>
      <c r="F377" s="174">
        <f ca="1">Measurements!G1018</f>
        <v>1890</v>
      </c>
      <c r="G377" s="174">
        <f ca="1">'Component Cost Breakdown'!K867</f>
        <v>22</v>
      </c>
      <c r="H377" s="175">
        <f>F377*G377</f>
        <v>41580</v>
      </c>
      <c r="I377" s="113"/>
      <c r="J377" s="113"/>
    </row>
    <row r="378" spans="2:12">
      <c r="B378" s="113"/>
      <c r="C378" s="159"/>
      <c r="D378" s="155"/>
      <c r="E378" s="163"/>
      <c r="F378" s="174"/>
      <c r="G378" s="174"/>
      <c r="H378" s="175"/>
      <c r="I378" s="113"/>
      <c r="J378" s="113"/>
    </row>
    <row r="379" spans="2:12">
      <c r="B379" s="113"/>
      <c r="C379" s="159" t="s">
        <v>497</v>
      </c>
      <c r="D379" s="155" t="s">
        <v>490</v>
      </c>
      <c r="E379" s="163" t="s">
        <v>993</v>
      </c>
      <c r="F379" s="174">
        <f ca="1">Measurements!G1019</f>
        <v>980</v>
      </c>
      <c r="G379" s="174">
        <f ca="1">'Component Cost Breakdown'!K870</f>
        <v>24</v>
      </c>
      <c r="H379" s="175">
        <f>F379*G379</f>
        <v>23520</v>
      </c>
      <c r="I379" s="113"/>
      <c r="J379" s="113"/>
    </row>
    <row r="380" spans="2:12">
      <c r="B380" s="113"/>
      <c r="C380" s="159"/>
      <c r="D380" s="155"/>
      <c r="E380" s="174"/>
      <c r="F380" s="174"/>
      <c r="G380" s="174"/>
      <c r="H380" s="175"/>
      <c r="I380" s="113"/>
      <c r="J380" s="113"/>
    </row>
    <row r="381" spans="2:12">
      <c r="B381" s="113"/>
      <c r="C381" s="159"/>
      <c r="D381" s="155"/>
      <c r="E381" s="174"/>
      <c r="F381" s="174"/>
      <c r="G381" s="174"/>
      <c r="H381" s="175"/>
      <c r="I381" s="113"/>
      <c r="J381" s="113"/>
    </row>
    <row r="382" spans="2:12">
      <c r="B382" s="107"/>
      <c r="C382" s="180"/>
      <c r="D382" s="181"/>
      <c r="E382" s="161"/>
      <c r="F382" s="161"/>
      <c r="G382" s="161"/>
      <c r="H382" s="179"/>
      <c r="I382" s="107"/>
      <c r="J382" s="107"/>
      <c r="L382" s="158"/>
    </row>
    <row r="383" spans="2:12">
      <c r="B383" s="182" t="s">
        <v>617</v>
      </c>
      <c r="C383" s="190"/>
      <c r="D383" s="191"/>
      <c r="E383" s="162" t="s">
        <v>1062</v>
      </c>
      <c r="F383" s="162">
        <f>F385</f>
        <v>156</v>
      </c>
      <c r="G383" s="171">
        <f ca="1">'Component Cost Breakdown'!K880</f>
        <v>400</v>
      </c>
      <c r="H383" s="172">
        <f>G383*F383</f>
        <v>62400</v>
      </c>
      <c r="I383" s="118">
        <f>ROUND(H383/E5,2)</f>
        <v>66.06</v>
      </c>
      <c r="J383" s="119">
        <f ca="1">'Elemental Estimate'!I57</f>
        <v>1.2842757201530939E-2</v>
      </c>
      <c r="L383" s="158"/>
    </row>
    <row r="384" spans="2:12">
      <c r="B384" s="112" t="s">
        <v>618</v>
      </c>
      <c r="C384" s="190"/>
      <c r="D384" s="191"/>
      <c r="E384" s="162"/>
      <c r="F384" s="162"/>
      <c r="G384" s="171"/>
      <c r="H384" s="172"/>
      <c r="I384" s="112"/>
      <c r="J384" s="112"/>
      <c r="L384" s="158"/>
    </row>
    <row r="385" spans="2:12" ht="69">
      <c r="B385" s="130"/>
      <c r="C385" s="183" t="s">
        <v>619</v>
      </c>
      <c r="D385" s="184" t="s">
        <v>105</v>
      </c>
      <c r="E385" s="192" t="s">
        <v>973</v>
      </c>
      <c r="F385" s="192">
        <f ca="1">Measurements!I1025</f>
        <v>156</v>
      </c>
      <c r="G385" s="164">
        <f ca="1">'Component Cost Breakdown'!K880</f>
        <v>400</v>
      </c>
      <c r="H385" s="176">
        <f>G385*F385</f>
        <v>62400</v>
      </c>
      <c r="I385" s="130"/>
      <c r="J385" s="130"/>
      <c r="L385" s="158"/>
    </row>
    <row r="386" spans="2:12">
      <c r="B386" s="113"/>
      <c r="C386" s="159"/>
      <c r="D386" s="155"/>
      <c r="E386" s="163"/>
      <c r="F386" s="163"/>
      <c r="G386" s="174"/>
      <c r="H386" s="175"/>
      <c r="I386" s="113"/>
      <c r="J386" s="113"/>
    </row>
    <row r="387" spans="2:12">
      <c r="B387" s="107"/>
      <c r="C387" s="180"/>
      <c r="D387" s="181"/>
      <c r="E387" s="161"/>
      <c r="F387" s="161"/>
      <c r="G387" s="161"/>
      <c r="H387" s="179"/>
      <c r="I387" s="107"/>
      <c r="J387" s="107"/>
      <c r="L387" s="158"/>
    </row>
    <row r="388" spans="2:12">
      <c r="B388" s="112" t="s">
        <v>620</v>
      </c>
      <c r="C388" s="190"/>
      <c r="D388" s="191"/>
      <c r="E388" s="162" t="s">
        <v>989</v>
      </c>
      <c r="F388" s="162">
        <f ca="1">Measurements!$I$1028</f>
        <v>31</v>
      </c>
      <c r="G388" s="171">
        <f>ROUND(H388/F388,2)</f>
        <v>1864.52</v>
      </c>
      <c r="H388" s="172">
        <f>SUM(H390:H394)</f>
        <v>57800</v>
      </c>
      <c r="I388" s="118">
        <f>ROUND(H388/E5,2)</f>
        <v>61.19</v>
      </c>
      <c r="J388" s="119">
        <f ca="1">'Elemental Estimate'!I58</f>
        <v>1.1896015484751415E-2</v>
      </c>
      <c r="L388" s="158"/>
    </row>
    <row r="389" spans="2:12">
      <c r="B389" s="113"/>
      <c r="C389" s="159"/>
      <c r="D389" s="155"/>
      <c r="E389" s="163"/>
      <c r="F389" s="163"/>
      <c r="G389" s="174"/>
      <c r="H389" s="175"/>
      <c r="I389" s="113"/>
      <c r="J389" s="113"/>
      <c r="L389" s="158"/>
    </row>
    <row r="390" spans="2:12" ht="23.4">
      <c r="B390" s="113"/>
      <c r="C390" s="159" t="s">
        <v>621</v>
      </c>
      <c r="D390" s="155" t="s">
        <v>596</v>
      </c>
      <c r="E390" s="163" t="s">
        <v>989</v>
      </c>
      <c r="F390" s="163">
        <f ca="1">Measurements!$I$1033</f>
        <v>31</v>
      </c>
      <c r="G390" s="174">
        <f ca="1">'Component Cost Breakdown'!$K$894</f>
        <v>1650</v>
      </c>
      <c r="H390" s="175">
        <f>G390*F390</f>
        <v>51150</v>
      </c>
      <c r="I390" s="113"/>
      <c r="J390" s="113"/>
      <c r="L390" s="158"/>
    </row>
    <row r="391" spans="2:12">
      <c r="B391" s="113"/>
      <c r="C391" s="159"/>
      <c r="D391" s="155"/>
      <c r="E391" s="174"/>
      <c r="F391" s="174"/>
      <c r="G391" s="174"/>
      <c r="H391" s="175"/>
      <c r="I391" s="113"/>
      <c r="J391" s="113"/>
      <c r="L391" s="158"/>
    </row>
    <row r="392" spans="2:12" ht="34.799999999999997">
      <c r="B392" s="113"/>
      <c r="C392" s="159" t="s">
        <v>622</v>
      </c>
      <c r="D392" s="155" t="s">
        <v>597</v>
      </c>
      <c r="E392" s="163" t="s">
        <v>977</v>
      </c>
      <c r="F392" s="163">
        <f ca="1">Measurements!$I$1036</f>
        <v>1</v>
      </c>
      <c r="G392" s="174">
        <f ca="1">'Component Cost Breakdown'!$K$898</f>
        <v>6000</v>
      </c>
      <c r="H392" s="175">
        <f>G392*F392</f>
        <v>6000</v>
      </c>
      <c r="I392" s="113"/>
      <c r="J392" s="113"/>
      <c r="L392" s="158"/>
    </row>
    <row r="393" spans="2:12">
      <c r="B393" s="113"/>
      <c r="C393" s="159"/>
      <c r="D393" s="155"/>
      <c r="E393" s="163"/>
      <c r="F393" s="163"/>
      <c r="G393" s="174"/>
      <c r="H393" s="175"/>
      <c r="I393" s="113"/>
      <c r="J393" s="113"/>
      <c r="L393" s="158"/>
    </row>
    <row r="394" spans="2:12" ht="23.4">
      <c r="B394" s="113"/>
      <c r="C394" s="159"/>
      <c r="D394" s="155" t="s">
        <v>503</v>
      </c>
      <c r="E394" s="163" t="s">
        <v>977</v>
      </c>
      <c r="F394" s="163">
        <f ca="1">Measurements!I1039</f>
        <v>1</v>
      </c>
      <c r="G394" s="174">
        <f ca="1">'Component Cost Breakdown'!K902</f>
        <v>650</v>
      </c>
      <c r="H394" s="175">
        <f>G394*F394</f>
        <v>650</v>
      </c>
      <c r="I394" s="113"/>
      <c r="J394" s="113"/>
      <c r="L394" s="158"/>
    </row>
    <row r="395" spans="2:12">
      <c r="B395" s="113"/>
      <c r="C395" s="159"/>
      <c r="D395" s="155"/>
      <c r="E395" s="163"/>
      <c r="F395" s="163"/>
      <c r="G395" s="174"/>
      <c r="H395" s="175"/>
      <c r="I395" s="113"/>
      <c r="J395" s="113"/>
      <c r="L395" s="158"/>
    </row>
    <row r="396" spans="2:12">
      <c r="B396" s="130"/>
      <c r="C396" s="183"/>
      <c r="D396" s="184"/>
      <c r="E396" s="164"/>
      <c r="F396" s="164"/>
      <c r="G396" s="164"/>
      <c r="H396" s="176"/>
      <c r="I396" s="130"/>
      <c r="J396" s="130"/>
      <c r="L396" s="158"/>
    </row>
    <row r="397" spans="2:12">
      <c r="B397" s="107"/>
      <c r="C397" s="180"/>
      <c r="D397" s="181"/>
      <c r="E397" s="161"/>
      <c r="F397" s="161"/>
      <c r="G397" s="161"/>
      <c r="H397" s="179"/>
      <c r="I397" s="107"/>
      <c r="J397" s="107"/>
    </row>
    <row r="398" spans="2:12">
      <c r="B398" s="112" t="s">
        <v>623</v>
      </c>
      <c r="C398" s="190"/>
      <c r="D398" s="191"/>
      <c r="E398" s="162" t="s">
        <v>1062</v>
      </c>
      <c r="F398" s="162">
        <f ca="1">Measurements!$I$1041</f>
        <v>180</v>
      </c>
      <c r="G398" s="171">
        <f>ROUND(H398/F398,2)</f>
        <v>245.81</v>
      </c>
      <c r="H398" s="172">
        <f>SUM(H399:H404)</f>
        <v>44246.609999999993</v>
      </c>
      <c r="I398" s="118">
        <f>ROUND(H398/E5,2)</f>
        <v>46.84</v>
      </c>
      <c r="J398" s="119">
        <f ca="1">'Elemental Estimate'!I59</f>
        <v>9.106545981103057E-3</v>
      </c>
    </row>
    <row r="399" spans="2:12">
      <c r="B399" s="113"/>
      <c r="C399" s="159"/>
      <c r="D399" s="155"/>
      <c r="E399" s="163"/>
      <c r="F399" s="163"/>
      <c r="G399" s="174"/>
      <c r="H399" s="175"/>
      <c r="I399" s="113"/>
      <c r="J399" s="113"/>
    </row>
    <row r="400" spans="2:12" ht="23.4">
      <c r="B400" s="113"/>
      <c r="C400" s="159" t="s">
        <v>534</v>
      </c>
      <c r="D400" s="155" t="s">
        <v>601</v>
      </c>
      <c r="E400" s="163" t="s">
        <v>1054</v>
      </c>
      <c r="F400" s="163">
        <f ca="1">Measurements!$I$1046</f>
        <v>180</v>
      </c>
      <c r="G400" s="174">
        <f ca="1">'Component Cost Breakdown'!$K$912</f>
        <v>194.5</v>
      </c>
      <c r="H400" s="175">
        <f>G400*F400</f>
        <v>35010</v>
      </c>
      <c r="I400" s="113"/>
      <c r="J400" s="113"/>
    </row>
    <row r="401" spans="2:10">
      <c r="B401" s="113"/>
      <c r="C401" s="159"/>
      <c r="D401" s="155"/>
      <c r="E401" s="163"/>
      <c r="F401" s="163"/>
      <c r="G401" s="174"/>
      <c r="H401" s="175"/>
      <c r="I401" s="113"/>
      <c r="J401" s="113"/>
    </row>
    <row r="402" spans="2:10" ht="25.5" customHeight="1">
      <c r="B402" s="113"/>
      <c r="C402" s="159" t="s">
        <v>185</v>
      </c>
      <c r="D402" s="154" t="s">
        <v>601</v>
      </c>
      <c r="E402" s="163" t="s">
        <v>1054</v>
      </c>
      <c r="F402" s="684">
        <f ca="1">Measurements!I1049</f>
        <v>64.72999999999999</v>
      </c>
      <c r="G402" s="606">
        <f ca="1">'Component Cost Breakdown'!K917</f>
        <v>117</v>
      </c>
      <c r="H402" s="606">
        <f>G402*F402</f>
        <v>7573.4099999999989</v>
      </c>
      <c r="I402" s="606"/>
      <c r="J402" s="113"/>
    </row>
    <row r="403" spans="2:10">
      <c r="B403" s="113"/>
      <c r="C403" s="159"/>
      <c r="D403" s="155"/>
      <c r="E403" s="163"/>
      <c r="F403" s="163"/>
      <c r="G403" s="174"/>
      <c r="H403" s="175"/>
      <c r="I403" s="113"/>
      <c r="J403" s="113"/>
    </row>
    <row r="404" spans="2:10" ht="23.4">
      <c r="B404" s="113"/>
      <c r="C404" s="159" t="s">
        <v>535</v>
      </c>
      <c r="D404" s="155" t="s">
        <v>184</v>
      </c>
      <c r="E404" s="163" t="s">
        <v>1054</v>
      </c>
      <c r="F404" s="163">
        <f ca="1">Measurements!$I$1054</f>
        <v>12</v>
      </c>
      <c r="G404" s="174">
        <f ca="1">'Component Cost Breakdown'!$K$923</f>
        <v>138.6</v>
      </c>
      <c r="H404" s="175">
        <f>G404*F404</f>
        <v>1663.1999999999998</v>
      </c>
      <c r="I404" s="113"/>
      <c r="J404" s="113"/>
    </row>
    <row r="405" spans="2:10">
      <c r="B405" s="130"/>
      <c r="C405" s="183"/>
      <c r="D405" s="184"/>
      <c r="E405" s="164"/>
      <c r="F405" s="164"/>
      <c r="G405" s="164"/>
      <c r="H405" s="176"/>
      <c r="I405" s="130"/>
      <c r="J405" s="130"/>
    </row>
    <row r="406" spans="2:10">
      <c r="B406" s="113"/>
      <c r="C406" s="159"/>
      <c r="D406" s="155"/>
      <c r="E406" s="174"/>
      <c r="F406" s="174"/>
      <c r="G406" s="174"/>
      <c r="H406" s="175"/>
      <c r="I406" s="113"/>
      <c r="J406" s="113"/>
    </row>
    <row r="407" spans="2:10" ht="24" customHeight="1">
      <c r="B407" s="784" t="s">
        <v>359</v>
      </c>
      <c r="C407" s="190"/>
      <c r="D407" s="191"/>
      <c r="E407" s="162" t="s">
        <v>1062</v>
      </c>
      <c r="F407" s="162">
        <f ca="1">Measurements!I1070</f>
        <v>10.966800000000001</v>
      </c>
      <c r="G407" s="171">
        <f>ROUND(H407/F407,2)</f>
        <v>480</v>
      </c>
      <c r="H407" s="172">
        <f>SUM(H408:H409)</f>
        <v>5264.0640000000003</v>
      </c>
      <c r="I407" s="118">
        <f>ROUND(H407/E5,2)</f>
        <v>5.57</v>
      </c>
      <c r="J407" s="119">
        <f ca="1">'Elemental Estimate'!I62</f>
        <v>0</v>
      </c>
    </row>
    <row r="408" spans="2:10">
      <c r="B408" s="113"/>
      <c r="C408" s="159"/>
      <c r="D408" s="155"/>
      <c r="E408" s="163"/>
      <c r="F408" s="163"/>
      <c r="G408" s="174"/>
      <c r="H408" s="175"/>
      <c r="I408" s="113"/>
      <c r="J408" s="113"/>
    </row>
    <row r="409" spans="2:10" ht="23.4">
      <c r="B409" s="130"/>
      <c r="C409" s="183" t="s">
        <v>354</v>
      </c>
      <c r="D409" s="184" t="s">
        <v>355</v>
      </c>
      <c r="E409" s="192" t="s">
        <v>1054</v>
      </c>
      <c r="F409" s="192">
        <f ca="1">Measurements!I1070</f>
        <v>10.966800000000001</v>
      </c>
      <c r="G409" s="164">
        <f ca="1">'Component Cost Breakdown'!K934</f>
        <v>480</v>
      </c>
      <c r="H409" s="176">
        <f>G409*F409</f>
        <v>5264.0640000000003</v>
      </c>
      <c r="I409" s="130"/>
      <c r="J409" s="130"/>
    </row>
    <row r="410" spans="2:10">
      <c r="B410" s="113"/>
      <c r="C410" s="159"/>
      <c r="D410" s="155"/>
      <c r="E410" s="163"/>
      <c r="F410" s="163"/>
      <c r="G410" s="174"/>
      <c r="H410" s="175"/>
      <c r="I410" s="113"/>
      <c r="J410" s="113"/>
    </row>
    <row r="411" spans="2:10">
      <c r="B411" s="112" t="s">
        <v>360</v>
      </c>
      <c r="C411" s="190"/>
      <c r="D411" s="191"/>
      <c r="E411" s="162" t="s">
        <v>290</v>
      </c>
      <c r="F411" s="162">
        <v>1</v>
      </c>
      <c r="G411" s="171">
        <f>ROUND(H411/F411,2)</f>
        <v>12000</v>
      </c>
      <c r="H411" s="172">
        <f>SUM(H412:H417)</f>
        <v>12000</v>
      </c>
      <c r="I411" s="118">
        <f>ROUND(H411/E5,2)</f>
        <v>12.7</v>
      </c>
      <c r="J411" s="119">
        <f ca="1">'Elemental Estimate'!I65</f>
        <v>6.6666666191512083E-2</v>
      </c>
    </row>
    <row r="412" spans="2:10">
      <c r="B412" s="113"/>
      <c r="C412" s="159"/>
      <c r="D412" s="155"/>
      <c r="E412" s="163"/>
      <c r="F412" s="163"/>
      <c r="G412" s="174"/>
      <c r="H412" s="175"/>
      <c r="I412" s="113"/>
      <c r="J412" s="113"/>
    </row>
    <row r="413" spans="2:10">
      <c r="B413" s="130"/>
      <c r="C413" s="183" t="s">
        <v>361</v>
      </c>
      <c r="D413" s="184" t="s">
        <v>362</v>
      </c>
      <c r="E413" s="192" t="s">
        <v>290</v>
      </c>
      <c r="F413" s="192">
        <f ca="1">Measurements!I1088</f>
        <v>1</v>
      </c>
      <c r="G413" s="164">
        <f ca="1">'Component Cost Breakdown'!K945</f>
        <v>12000</v>
      </c>
      <c r="H413" s="176">
        <f>G413*F413</f>
        <v>12000</v>
      </c>
      <c r="I413" s="130"/>
      <c r="J413" s="130"/>
    </row>
    <row r="414" spans="2:10">
      <c r="E414" s="177"/>
      <c r="F414" s="178"/>
      <c r="G414" s="178"/>
      <c r="H414" s="177"/>
    </row>
    <row r="415" spans="2:10">
      <c r="E415" s="177"/>
      <c r="F415" s="178"/>
      <c r="G415" s="178"/>
      <c r="H415" s="177"/>
    </row>
    <row r="416" spans="2:10">
      <c r="E416" s="177"/>
      <c r="F416" s="178"/>
      <c r="G416" s="178"/>
      <c r="H416" s="177"/>
    </row>
    <row r="417" spans="5:8">
      <c r="E417" s="177"/>
      <c r="F417" s="178"/>
      <c r="G417" s="178"/>
      <c r="H417" s="177"/>
    </row>
    <row r="418" spans="5:8">
      <c r="E418" s="177"/>
      <c r="F418" s="178"/>
      <c r="G418" s="178"/>
      <c r="H418" s="177"/>
    </row>
  </sheetData>
  <mergeCells count="20">
    <mergeCell ref="E7:H7"/>
    <mergeCell ref="E32:H32"/>
    <mergeCell ref="E204:H204"/>
    <mergeCell ref="E135:H135"/>
    <mergeCell ref="E153:H153"/>
    <mergeCell ref="E166:H166"/>
    <mergeCell ref="E180:H180"/>
    <mergeCell ref="E193:H193"/>
    <mergeCell ref="E114:H114"/>
    <mergeCell ref="E89:H89"/>
    <mergeCell ref="E245:H245"/>
    <mergeCell ref="E235:H235"/>
    <mergeCell ref="E44:H44"/>
    <mergeCell ref="E315:H315"/>
    <mergeCell ref="E275:H275"/>
    <mergeCell ref="E294:H294"/>
    <mergeCell ref="E304:H304"/>
    <mergeCell ref="E264:H264"/>
    <mergeCell ref="E254:H254"/>
    <mergeCell ref="E126:H126"/>
  </mergeCells>
  <phoneticPr fontId="2" type="noConversion"/>
  <pageMargins left="0.74" right="0.37" top="2.11" bottom="0.48" header="0.48" footer="0.32"/>
  <pageSetup paperSize="9" scale="96" orientation="landscape" r:id="rId1"/>
  <headerFooter alignWithMargins="0">
    <oddFooter>&amp;RAD &amp;P/31</oddFooter>
  </headerFooter>
</worksheet>
</file>

<file path=xl/worksheets/sheet4.xml><?xml version="1.0" encoding="utf-8"?>
<worksheet xmlns="http://schemas.openxmlformats.org/spreadsheetml/2006/main" xmlns:r="http://schemas.openxmlformats.org/officeDocument/2006/relationships">
  <dimension ref="B1:N949"/>
  <sheetViews>
    <sheetView tabSelected="1" workbookViewId="0">
      <pane ySplit="7" topLeftCell="A444" activePane="bottomLeft" state="frozen"/>
      <selection pane="bottomLeft" activeCell="B2" sqref="B2"/>
    </sheetView>
  </sheetViews>
  <sheetFormatPr defaultColWidth="12.5546875" defaultRowHeight="13.2"/>
  <cols>
    <col min="1" max="1" width="1.6640625" style="1" customWidth="1"/>
    <col min="2" max="2" width="7.6640625" style="1" customWidth="1"/>
    <col min="3" max="3" width="35.6640625" style="1" customWidth="1"/>
    <col min="4" max="4" width="5.6640625" style="2" customWidth="1"/>
    <col min="5" max="7" width="7.6640625" style="3" customWidth="1"/>
    <col min="8" max="8" width="10.6640625" style="3" customWidth="1"/>
    <col min="9" max="9" width="11.33203125" style="4" bestFit="1" customWidth="1"/>
    <col min="10" max="10" width="6.6640625" style="5" customWidth="1"/>
    <col min="11" max="11" width="12.6640625" style="3" customWidth="1"/>
    <col min="12" max="12" width="1.6640625" style="1" customWidth="1"/>
    <col min="13" max="13" width="8.6640625" style="1" customWidth="1"/>
    <col min="14" max="14" width="13.44140625" style="1" bestFit="1" customWidth="1"/>
    <col min="15" max="16384" width="12.5546875" style="1"/>
  </cols>
  <sheetData>
    <row r="1" spans="2:13" ht="15" customHeight="1">
      <c r="B1" s="194" t="s">
        <v>1100</v>
      </c>
      <c r="C1" s="194"/>
      <c r="D1" s="95"/>
    </row>
    <row r="2" spans="2:13" ht="15" customHeight="1">
      <c r="B2" s="194" t="s">
        <v>517</v>
      </c>
      <c r="C2" s="194"/>
      <c r="D2" s="95"/>
    </row>
    <row r="3" spans="2:13" ht="15" customHeight="1"/>
    <row r="4" spans="2:13" ht="13.8">
      <c r="B4" s="878" t="s">
        <v>974</v>
      </c>
      <c r="C4" s="878"/>
      <c r="D4" s="878"/>
      <c r="E4" s="878"/>
      <c r="F4" s="878"/>
      <c r="G4" s="878"/>
      <c r="H4" s="878"/>
      <c r="I4" s="878"/>
      <c r="J4" s="878"/>
      <c r="K4" s="878"/>
      <c r="L4" s="878"/>
      <c r="M4" s="7"/>
    </row>
    <row r="5" spans="2:13" ht="13.5" customHeight="1" thickBot="1">
      <c r="B5" s="7"/>
      <c r="C5" s="7"/>
      <c r="D5" s="8"/>
      <c r="E5" s="9"/>
      <c r="F5" s="9"/>
      <c r="G5" s="9"/>
      <c r="H5" s="9"/>
      <c r="I5" s="10"/>
      <c r="J5" s="11"/>
      <c r="K5" s="9"/>
      <c r="L5" s="7"/>
      <c r="M5" s="7"/>
    </row>
    <row r="6" spans="2:13" s="12" customFormat="1" ht="15" customHeight="1">
      <c r="B6" s="851" t="s">
        <v>975</v>
      </c>
      <c r="C6" s="856" t="s">
        <v>976</v>
      </c>
      <c r="D6" s="13" t="s">
        <v>977</v>
      </c>
      <c r="E6" s="14" t="s">
        <v>978</v>
      </c>
      <c r="F6" s="14" t="s">
        <v>979</v>
      </c>
      <c r="G6" s="14" t="s">
        <v>980</v>
      </c>
      <c r="H6" s="15" t="s">
        <v>981</v>
      </c>
      <c r="I6" s="16" t="s">
        <v>525</v>
      </c>
      <c r="J6" s="858" t="s">
        <v>982</v>
      </c>
      <c r="K6" s="17" t="s">
        <v>983</v>
      </c>
      <c r="L6" s="18"/>
    </row>
    <row r="7" spans="2:13" s="19" customFormat="1" ht="25.5" customHeight="1" thickBot="1">
      <c r="B7" s="852"/>
      <c r="C7" s="857"/>
      <c r="D7" s="20" t="s">
        <v>984</v>
      </c>
      <c r="E7" s="21" t="s">
        <v>985</v>
      </c>
      <c r="F7" s="21" t="s">
        <v>986</v>
      </c>
      <c r="G7" s="21" t="s">
        <v>987</v>
      </c>
      <c r="H7" s="22" t="s">
        <v>988</v>
      </c>
      <c r="I7" s="23" t="s">
        <v>526</v>
      </c>
      <c r="J7" s="859"/>
      <c r="K7" s="24"/>
      <c r="L7" s="25"/>
    </row>
    <row r="8" spans="2:13" ht="5.25" customHeight="1">
      <c r="B8" s="296"/>
      <c r="C8" s="297"/>
      <c r="D8" s="298"/>
      <c r="E8" s="299"/>
      <c r="F8" s="299"/>
      <c r="G8" s="299"/>
      <c r="H8" s="299"/>
      <c r="I8" s="300"/>
      <c r="J8" s="301"/>
      <c r="K8" s="302"/>
      <c r="L8" s="7"/>
    </row>
    <row r="9" spans="2:13">
      <c r="B9" s="303">
        <v>100</v>
      </c>
      <c r="C9" s="304" t="s">
        <v>990</v>
      </c>
      <c r="D9" s="305"/>
      <c r="E9" s="299"/>
      <c r="F9" s="299"/>
      <c r="G9" s="299"/>
      <c r="H9" s="299"/>
      <c r="I9" s="300"/>
      <c r="J9" s="306"/>
      <c r="K9" s="295"/>
    </row>
    <row r="10" spans="2:13" ht="6" customHeight="1">
      <c r="B10" s="307"/>
      <c r="C10" s="308"/>
      <c r="D10" s="309"/>
      <c r="E10" s="310"/>
      <c r="F10" s="310"/>
      <c r="G10" s="310"/>
      <c r="H10" s="310"/>
      <c r="I10" s="311"/>
      <c r="J10" s="312"/>
      <c r="K10" s="313"/>
      <c r="L10" s="33"/>
    </row>
    <row r="11" spans="2:13" ht="30.75" customHeight="1" thickBot="1">
      <c r="B11" s="472" t="s">
        <v>991</v>
      </c>
      <c r="C11" s="872" t="s">
        <v>1138</v>
      </c>
      <c r="D11" s="873"/>
      <c r="E11" s="873"/>
      <c r="F11" s="873"/>
      <c r="G11" s="873"/>
      <c r="H11" s="873"/>
      <c r="I11" s="873"/>
      <c r="J11" s="473" t="s">
        <v>989</v>
      </c>
      <c r="K11" s="474">
        <f>SUM(K13:K22)</f>
        <v>185.7</v>
      </c>
      <c r="L11" s="36"/>
    </row>
    <row r="12" spans="2:13" ht="12" customHeight="1">
      <c r="B12" s="46"/>
      <c r="C12" s="47"/>
      <c r="D12" s="39"/>
      <c r="E12" s="40"/>
      <c r="F12" s="40"/>
      <c r="G12" s="40"/>
      <c r="H12" s="41"/>
      <c r="I12" s="42"/>
      <c r="J12" s="48"/>
      <c r="K12" s="30"/>
      <c r="L12" s="36"/>
    </row>
    <row r="13" spans="2:13" ht="26.4">
      <c r="B13" s="49"/>
      <c r="C13" s="593" t="s">
        <v>134</v>
      </c>
      <c r="D13" s="51">
        <v>1</v>
      </c>
      <c r="E13" s="52">
        <v>1</v>
      </c>
      <c r="F13" s="52">
        <v>0.5</v>
      </c>
      <c r="G13" s="52">
        <v>0.3</v>
      </c>
      <c r="H13" s="41">
        <f t="shared" ref="H13:H20" si="0">ROUND(D13*E13*F13*G13,2)</f>
        <v>0.15</v>
      </c>
      <c r="I13" s="494">
        <v>45</v>
      </c>
      <c r="J13" s="54" t="s">
        <v>993</v>
      </c>
      <c r="K13" s="475">
        <f t="shared" ref="K13:K21" si="1">H13*I13</f>
        <v>6.75</v>
      </c>
      <c r="L13" s="33"/>
    </row>
    <row r="14" spans="2:13">
      <c r="B14" s="49"/>
      <c r="C14" s="50" t="s">
        <v>1139</v>
      </c>
      <c r="D14" s="51">
        <v>1</v>
      </c>
      <c r="E14" s="52">
        <v>1</v>
      </c>
      <c r="F14" s="52">
        <v>0.5</v>
      </c>
      <c r="G14" s="52">
        <v>0.3</v>
      </c>
      <c r="H14" s="41">
        <f>ROUND(D14*E14*F14*G14,2)</f>
        <v>0.15</v>
      </c>
      <c r="I14" s="494">
        <v>815</v>
      </c>
      <c r="J14" s="54" t="s">
        <v>993</v>
      </c>
      <c r="K14" s="475">
        <f>H14*I14</f>
        <v>122.25</v>
      </c>
      <c r="L14" s="33"/>
    </row>
    <row r="15" spans="2:13">
      <c r="B15" s="49"/>
      <c r="C15" s="50" t="s">
        <v>1140</v>
      </c>
      <c r="D15" s="51">
        <v>1</v>
      </c>
      <c r="E15" s="52">
        <v>1</v>
      </c>
      <c r="F15" s="52">
        <v>0.5</v>
      </c>
      <c r="G15" s="52">
        <v>0.05</v>
      </c>
      <c r="H15" s="41">
        <f>ROUND(D15*E15*F15*G15,2)</f>
        <v>0.03</v>
      </c>
      <c r="I15" s="494">
        <v>790</v>
      </c>
      <c r="J15" s="54" t="s">
        <v>993</v>
      </c>
      <c r="K15" s="475">
        <f>H15*I15</f>
        <v>23.7</v>
      </c>
      <c r="L15" s="33"/>
    </row>
    <row r="16" spans="2:13">
      <c r="B16" s="49"/>
      <c r="C16" s="50" t="s">
        <v>118</v>
      </c>
      <c r="D16" s="51">
        <v>1</v>
      </c>
      <c r="E16" s="52">
        <v>1</v>
      </c>
      <c r="F16" s="52">
        <f>+F14</f>
        <v>0.5</v>
      </c>
      <c r="G16" s="52">
        <v>0.3</v>
      </c>
      <c r="H16" s="41">
        <f t="shared" si="0"/>
        <v>0.15</v>
      </c>
      <c r="I16" s="494">
        <v>40</v>
      </c>
      <c r="J16" s="54" t="s">
        <v>993</v>
      </c>
      <c r="K16" s="475">
        <f t="shared" si="1"/>
        <v>6</v>
      </c>
      <c r="L16" s="33"/>
    </row>
    <row r="17" spans="2:12">
      <c r="B17" s="49"/>
      <c r="C17" s="50"/>
      <c r="D17" s="51">
        <f>D13</f>
        <v>1</v>
      </c>
      <c r="E17" s="52">
        <f>E13</f>
        <v>1</v>
      </c>
      <c r="F17" s="52">
        <f>+F15</f>
        <v>0.5</v>
      </c>
      <c r="G17" s="52">
        <f>+G15</f>
        <v>0.05</v>
      </c>
      <c r="H17" s="41">
        <f t="shared" si="0"/>
        <v>0.03</v>
      </c>
      <c r="I17" s="494">
        <v>40</v>
      </c>
      <c r="J17" s="54" t="s">
        <v>993</v>
      </c>
      <c r="K17" s="475">
        <f t="shared" si="1"/>
        <v>1.2</v>
      </c>
      <c r="L17" s="33"/>
    </row>
    <row r="18" spans="2:12">
      <c r="B18" s="49"/>
      <c r="C18" s="50" t="s">
        <v>994</v>
      </c>
      <c r="D18" s="51">
        <v>1</v>
      </c>
      <c r="E18" s="52">
        <f>E17</f>
        <v>1</v>
      </c>
      <c r="F18" s="52">
        <f>+F13</f>
        <v>0.5</v>
      </c>
      <c r="G18" s="52">
        <v>0</v>
      </c>
      <c r="H18" s="41">
        <f t="shared" si="0"/>
        <v>0</v>
      </c>
      <c r="I18" s="53">
        <v>60</v>
      </c>
      <c r="J18" s="54" t="s">
        <v>993</v>
      </c>
      <c r="K18" s="475">
        <f t="shared" si="1"/>
        <v>0</v>
      </c>
      <c r="L18" s="33"/>
    </row>
    <row r="19" spans="2:12">
      <c r="B19" s="49"/>
      <c r="D19" s="490">
        <v>-1</v>
      </c>
      <c r="E19" s="491">
        <v>1</v>
      </c>
      <c r="F19" s="491">
        <f>+F17</f>
        <v>0.5</v>
      </c>
      <c r="G19" s="491">
        <v>0</v>
      </c>
      <c r="H19" s="492">
        <f t="shared" si="0"/>
        <v>0</v>
      </c>
      <c r="I19" s="493">
        <v>60</v>
      </c>
      <c r="J19" s="496" t="s">
        <v>993</v>
      </c>
      <c r="K19" s="495">
        <f t="shared" si="1"/>
        <v>0</v>
      </c>
      <c r="L19" s="33"/>
    </row>
    <row r="20" spans="2:12">
      <c r="B20" s="49"/>
      <c r="D20" s="490">
        <v>-1</v>
      </c>
      <c r="E20" s="491">
        <f>E16</f>
        <v>1</v>
      </c>
      <c r="F20" s="491">
        <f>+F18</f>
        <v>0.5</v>
      </c>
      <c r="G20" s="491">
        <v>0</v>
      </c>
      <c r="H20" s="492">
        <f t="shared" si="0"/>
        <v>0</v>
      </c>
      <c r="I20" s="493">
        <v>60</v>
      </c>
      <c r="J20" s="496" t="s">
        <v>993</v>
      </c>
      <c r="K20" s="495">
        <f t="shared" si="1"/>
        <v>0</v>
      </c>
      <c r="L20" s="33"/>
    </row>
    <row r="21" spans="2:12">
      <c r="B21" s="49"/>
      <c r="C21" s="55" t="s">
        <v>779</v>
      </c>
      <c r="D21" s="51">
        <v>2</v>
      </c>
      <c r="E21" s="52">
        <v>1</v>
      </c>
      <c r="F21" s="52">
        <v>1</v>
      </c>
      <c r="G21" s="52">
        <v>0.3</v>
      </c>
      <c r="H21" s="41">
        <f>ROUND(D21*E21*F21*G21,2)</f>
        <v>0.6</v>
      </c>
      <c r="I21" s="494">
        <v>8</v>
      </c>
      <c r="J21" s="54" t="s">
        <v>973</v>
      </c>
      <c r="K21" s="475">
        <f t="shared" si="1"/>
        <v>4.8</v>
      </c>
      <c r="L21" s="33"/>
    </row>
    <row r="22" spans="2:12">
      <c r="B22" s="49"/>
      <c r="C22" s="50" t="s">
        <v>135</v>
      </c>
      <c r="D22" s="51">
        <v>2</v>
      </c>
      <c r="E22" s="52">
        <v>1</v>
      </c>
      <c r="F22" s="52">
        <v>1</v>
      </c>
      <c r="G22" s="52">
        <v>0.3</v>
      </c>
      <c r="H22" s="41">
        <f>ROUND(D22*E22*F22*G22,2)</f>
        <v>0.6</v>
      </c>
      <c r="I22" s="53">
        <v>35</v>
      </c>
      <c r="J22" s="54" t="s">
        <v>973</v>
      </c>
      <c r="K22" s="475">
        <f>I22*H22</f>
        <v>21</v>
      </c>
      <c r="L22" s="33"/>
    </row>
    <row r="23" spans="2:12" ht="33.75" customHeight="1" thickBot="1">
      <c r="B23" s="472" t="s">
        <v>1141</v>
      </c>
      <c r="C23" s="872" t="s">
        <v>1127</v>
      </c>
      <c r="D23" s="873"/>
      <c r="E23" s="873"/>
      <c r="F23" s="873"/>
      <c r="G23" s="873"/>
      <c r="H23" s="873"/>
      <c r="I23" s="873"/>
      <c r="J23" s="473" t="s">
        <v>989</v>
      </c>
      <c r="K23" s="474">
        <f>SUM(K24:K35)</f>
        <v>440.7</v>
      </c>
      <c r="L23" s="33"/>
    </row>
    <row r="24" spans="2:12">
      <c r="B24" s="46"/>
      <c r="C24" s="47"/>
      <c r="D24" s="39"/>
      <c r="E24" s="40"/>
      <c r="F24" s="40"/>
      <c r="G24" s="40"/>
      <c r="H24" s="41"/>
      <c r="I24" s="42"/>
      <c r="J24" s="48"/>
      <c r="K24" s="30"/>
      <c r="L24" s="33"/>
    </row>
    <row r="25" spans="2:12">
      <c r="B25" s="49"/>
      <c r="C25" s="50" t="s">
        <v>992</v>
      </c>
      <c r="D25" s="51">
        <v>1</v>
      </c>
      <c r="E25" s="52">
        <v>1</v>
      </c>
      <c r="F25" s="52">
        <v>0.5</v>
      </c>
      <c r="G25" s="52">
        <v>0.3</v>
      </c>
      <c r="H25" s="41">
        <f t="shared" ref="H25:H34" si="2">ROUND(D25*E25*F25*G25,2)</f>
        <v>0.15</v>
      </c>
      <c r="I25" s="53">
        <v>45</v>
      </c>
      <c r="J25" s="54" t="s">
        <v>993</v>
      </c>
      <c r="K25" s="475">
        <f>H25*I25</f>
        <v>6.75</v>
      </c>
      <c r="L25" s="33"/>
    </row>
    <row r="26" spans="2:12">
      <c r="B26" s="49"/>
      <c r="C26" s="50" t="s">
        <v>1139</v>
      </c>
      <c r="D26" s="51">
        <v>1</v>
      </c>
      <c r="E26" s="52">
        <v>1</v>
      </c>
      <c r="F26" s="52">
        <v>0.5</v>
      </c>
      <c r="G26" s="52">
        <v>0.3</v>
      </c>
      <c r="H26" s="41">
        <f t="shared" si="2"/>
        <v>0.15</v>
      </c>
      <c r="I26" s="494">
        <v>815</v>
      </c>
      <c r="J26" s="54" t="s">
        <v>993</v>
      </c>
      <c r="K26" s="475">
        <f>H26*I26</f>
        <v>122.25</v>
      </c>
      <c r="L26" s="33"/>
    </row>
    <row r="27" spans="2:12">
      <c r="B27" s="49"/>
      <c r="C27" s="50" t="s">
        <v>1140</v>
      </c>
      <c r="D27" s="51">
        <v>1</v>
      </c>
      <c r="E27" s="52">
        <v>1</v>
      </c>
      <c r="F27" s="52">
        <v>0.5</v>
      </c>
      <c r="G27" s="52">
        <v>0.05</v>
      </c>
      <c r="H27" s="41">
        <f t="shared" si="2"/>
        <v>0.03</v>
      </c>
      <c r="I27" s="494">
        <v>790</v>
      </c>
      <c r="J27" s="54" t="s">
        <v>993</v>
      </c>
      <c r="K27" s="475">
        <f>H27*I27</f>
        <v>23.7</v>
      </c>
      <c r="L27" s="33"/>
    </row>
    <row r="28" spans="2:12">
      <c r="B28" s="49"/>
      <c r="C28" s="50" t="s">
        <v>119</v>
      </c>
      <c r="D28" s="51">
        <v>1</v>
      </c>
      <c r="E28" s="52">
        <v>1</v>
      </c>
      <c r="F28" s="52">
        <f>+F26</f>
        <v>0.5</v>
      </c>
      <c r="G28" s="52">
        <v>0.3</v>
      </c>
      <c r="H28" s="41">
        <f t="shared" si="2"/>
        <v>0.15</v>
      </c>
      <c r="I28" s="494">
        <v>40</v>
      </c>
      <c r="J28" s="54" t="s">
        <v>993</v>
      </c>
      <c r="K28" s="475">
        <f t="shared" ref="K28:K33" si="3">H28*I28</f>
        <v>6</v>
      </c>
      <c r="L28" s="33"/>
    </row>
    <row r="29" spans="2:12">
      <c r="B29" s="49"/>
      <c r="C29" s="50"/>
      <c r="D29" s="51">
        <f>D25</f>
        <v>1</v>
      </c>
      <c r="E29" s="52">
        <f>E25</f>
        <v>1</v>
      </c>
      <c r="F29" s="52">
        <f>+F27</f>
        <v>0.5</v>
      </c>
      <c r="G29" s="52">
        <f>+G27</f>
        <v>0.05</v>
      </c>
      <c r="H29" s="41">
        <f t="shared" si="2"/>
        <v>0.03</v>
      </c>
      <c r="I29" s="494">
        <v>40</v>
      </c>
      <c r="J29" s="54" t="s">
        <v>993</v>
      </c>
      <c r="K29" s="475">
        <f t="shared" si="3"/>
        <v>1.2</v>
      </c>
      <c r="L29" s="33"/>
    </row>
    <row r="30" spans="2:12">
      <c r="B30" s="49"/>
      <c r="C30" s="50" t="s">
        <v>994</v>
      </c>
      <c r="D30" s="51">
        <v>1</v>
      </c>
      <c r="E30" s="52">
        <f>E29</f>
        <v>1</v>
      </c>
      <c r="F30" s="52">
        <f>+F25</f>
        <v>0.5</v>
      </c>
      <c r="G30" s="52">
        <v>0</v>
      </c>
      <c r="H30" s="41">
        <f t="shared" si="2"/>
        <v>0</v>
      </c>
      <c r="I30" s="53">
        <v>60</v>
      </c>
      <c r="J30" s="54" t="s">
        <v>993</v>
      </c>
      <c r="K30" s="475">
        <f t="shared" si="3"/>
        <v>0</v>
      </c>
      <c r="L30" s="33"/>
    </row>
    <row r="31" spans="2:12">
      <c r="B31" s="49"/>
      <c r="D31" s="490">
        <v>-1</v>
      </c>
      <c r="E31" s="491">
        <v>1</v>
      </c>
      <c r="F31" s="491">
        <f>+F29</f>
        <v>0.5</v>
      </c>
      <c r="G31" s="491">
        <v>0</v>
      </c>
      <c r="H31" s="492">
        <f t="shared" si="2"/>
        <v>0</v>
      </c>
      <c r="I31" s="493">
        <v>60</v>
      </c>
      <c r="J31" s="496" t="s">
        <v>993</v>
      </c>
      <c r="K31" s="495">
        <f t="shared" si="3"/>
        <v>0</v>
      </c>
      <c r="L31" s="33"/>
    </row>
    <row r="32" spans="2:12">
      <c r="B32" s="49"/>
      <c r="D32" s="490">
        <v>-1</v>
      </c>
      <c r="E32" s="491">
        <f>E28</f>
        <v>1</v>
      </c>
      <c r="F32" s="491">
        <f>+F30</f>
        <v>0.5</v>
      </c>
      <c r="G32" s="491">
        <v>0</v>
      </c>
      <c r="H32" s="492">
        <f t="shared" si="2"/>
        <v>0</v>
      </c>
      <c r="I32" s="493">
        <v>60</v>
      </c>
      <c r="J32" s="496" t="s">
        <v>993</v>
      </c>
      <c r="K32" s="495">
        <f t="shared" si="3"/>
        <v>0</v>
      </c>
      <c r="L32" s="33"/>
    </row>
    <row r="33" spans="2:12">
      <c r="B33" s="49"/>
      <c r="C33" s="55" t="s">
        <v>779</v>
      </c>
      <c r="D33" s="51">
        <v>2</v>
      </c>
      <c r="E33" s="52">
        <v>1</v>
      </c>
      <c r="F33" s="52">
        <v>1</v>
      </c>
      <c r="G33" s="52">
        <v>0.3</v>
      </c>
      <c r="H33" s="41">
        <f t="shared" si="2"/>
        <v>0.6</v>
      </c>
      <c r="I33" s="494">
        <v>8</v>
      </c>
      <c r="J33" s="54" t="s">
        <v>973</v>
      </c>
      <c r="K33" s="475">
        <f t="shared" si="3"/>
        <v>4.8</v>
      </c>
      <c r="L33" s="33"/>
    </row>
    <row r="34" spans="2:12" ht="12" customHeight="1">
      <c r="B34" s="49"/>
      <c r="C34" s="50" t="s">
        <v>1142</v>
      </c>
      <c r="D34" s="616">
        <v>0.12</v>
      </c>
      <c r="E34" s="52">
        <v>0.5</v>
      </c>
      <c r="F34" s="52">
        <v>0.45</v>
      </c>
      <c r="G34" s="594">
        <v>1</v>
      </c>
      <c r="H34" s="41">
        <f t="shared" si="2"/>
        <v>0.03</v>
      </c>
      <c r="I34" s="53">
        <v>8500</v>
      </c>
      <c r="J34" s="54" t="s">
        <v>136</v>
      </c>
      <c r="K34" s="475">
        <f>I34*H34</f>
        <v>255</v>
      </c>
      <c r="L34" s="33"/>
    </row>
    <row r="35" spans="2:12" ht="12" customHeight="1">
      <c r="B35" s="49"/>
      <c r="C35" s="50" t="s">
        <v>135</v>
      </c>
      <c r="D35" s="51">
        <v>2</v>
      </c>
      <c r="E35" s="52">
        <v>1</v>
      </c>
      <c r="F35" s="52">
        <v>1</v>
      </c>
      <c r="G35" s="52">
        <v>0.3</v>
      </c>
      <c r="H35" s="41">
        <f>ROUND(D35*E35*F35*G35,2)</f>
        <v>0.6</v>
      </c>
      <c r="I35" s="53">
        <v>35</v>
      </c>
      <c r="J35" s="54" t="s">
        <v>973</v>
      </c>
      <c r="K35" s="475">
        <f>I35*H35</f>
        <v>21</v>
      </c>
      <c r="L35" s="33"/>
    </row>
    <row r="36" spans="2:12" ht="34.5" customHeight="1" thickBot="1">
      <c r="B36" s="472" t="s">
        <v>504</v>
      </c>
      <c r="C36" s="872" t="s">
        <v>1128</v>
      </c>
      <c r="D36" s="873"/>
      <c r="E36" s="873"/>
      <c r="F36" s="873"/>
      <c r="G36" s="873"/>
      <c r="H36" s="873"/>
      <c r="I36" s="873"/>
      <c r="J36" s="473" t="s">
        <v>989</v>
      </c>
      <c r="K36" s="474">
        <f>SUM(K38:K48)</f>
        <v>1324.5</v>
      </c>
      <c r="L36" s="33"/>
    </row>
    <row r="37" spans="2:12" ht="12" customHeight="1">
      <c r="B37" s="46"/>
      <c r="C37" s="47"/>
      <c r="D37" s="39"/>
      <c r="E37" s="40"/>
      <c r="F37" s="40"/>
      <c r="G37" s="40"/>
      <c r="H37" s="41"/>
      <c r="I37" s="42"/>
      <c r="J37" s="48"/>
      <c r="K37" s="30"/>
      <c r="L37" s="33"/>
    </row>
    <row r="38" spans="2:12" ht="12" customHeight="1">
      <c r="B38" s="49"/>
      <c r="C38" s="50" t="s">
        <v>992</v>
      </c>
      <c r="D38" s="51">
        <v>1</v>
      </c>
      <c r="E38" s="52">
        <v>1</v>
      </c>
      <c r="F38" s="52">
        <v>1.7</v>
      </c>
      <c r="G38" s="52">
        <v>0.3</v>
      </c>
      <c r="H38" s="41">
        <f t="shared" ref="H38:H48" si="4">ROUND(D38*E38*F38*G38,2)</f>
        <v>0.51</v>
      </c>
      <c r="I38" s="53">
        <v>45</v>
      </c>
      <c r="J38" s="54" t="s">
        <v>993</v>
      </c>
      <c r="K38" s="475">
        <f>H38*I38</f>
        <v>22.95</v>
      </c>
      <c r="L38" s="33"/>
    </row>
    <row r="39" spans="2:12" ht="12" customHeight="1">
      <c r="B39" s="49"/>
      <c r="C39" s="50" t="s">
        <v>1139</v>
      </c>
      <c r="D39" s="51">
        <v>1</v>
      </c>
      <c r="E39" s="52">
        <v>1</v>
      </c>
      <c r="F39" s="52">
        <v>1.7</v>
      </c>
      <c r="G39" s="52">
        <v>0.3</v>
      </c>
      <c r="H39" s="41">
        <f t="shared" si="4"/>
        <v>0.51</v>
      </c>
      <c r="I39" s="494">
        <v>815</v>
      </c>
      <c r="J39" s="54" t="s">
        <v>993</v>
      </c>
      <c r="K39" s="475">
        <f>H39*I39</f>
        <v>415.65000000000003</v>
      </c>
      <c r="L39" s="33"/>
    </row>
    <row r="40" spans="2:12" ht="12" customHeight="1">
      <c r="B40" s="49"/>
      <c r="C40" s="50" t="s">
        <v>1140</v>
      </c>
      <c r="D40" s="51">
        <v>1</v>
      </c>
      <c r="E40" s="52">
        <v>1</v>
      </c>
      <c r="F40" s="52">
        <v>1.7</v>
      </c>
      <c r="G40" s="52">
        <v>0.05</v>
      </c>
      <c r="H40" s="41">
        <f t="shared" si="4"/>
        <v>0.09</v>
      </c>
      <c r="I40" s="494">
        <v>790</v>
      </c>
      <c r="J40" s="54" t="s">
        <v>993</v>
      </c>
      <c r="K40" s="475">
        <f>H40*I40</f>
        <v>71.099999999999994</v>
      </c>
      <c r="L40" s="33"/>
    </row>
    <row r="41" spans="2:12" ht="12" customHeight="1">
      <c r="B41" s="49"/>
      <c r="C41" s="50" t="s">
        <v>119</v>
      </c>
      <c r="D41" s="51">
        <v>1</v>
      </c>
      <c r="E41" s="52">
        <v>1</v>
      </c>
      <c r="F41" s="52">
        <f>+F39</f>
        <v>1.7</v>
      </c>
      <c r="G41" s="52">
        <v>0.3</v>
      </c>
      <c r="H41" s="41">
        <f t="shared" si="4"/>
        <v>0.51</v>
      </c>
      <c r="I41" s="494">
        <v>40</v>
      </c>
      <c r="J41" s="54" t="s">
        <v>993</v>
      </c>
      <c r="K41" s="475">
        <f t="shared" ref="K41:K48" si="5">H41*I41</f>
        <v>20.399999999999999</v>
      </c>
      <c r="L41" s="33"/>
    </row>
    <row r="42" spans="2:12" ht="12" customHeight="1">
      <c r="B42" s="49"/>
      <c r="C42" s="50"/>
      <c r="D42" s="51">
        <f>D38</f>
        <v>1</v>
      </c>
      <c r="E42" s="52">
        <f>E38</f>
        <v>1</v>
      </c>
      <c r="F42" s="52">
        <f>+F40</f>
        <v>1.7</v>
      </c>
      <c r="G42" s="52">
        <f>+G40</f>
        <v>0.05</v>
      </c>
      <c r="H42" s="41">
        <f t="shared" si="4"/>
        <v>0.09</v>
      </c>
      <c r="I42" s="494">
        <v>40</v>
      </c>
      <c r="J42" s="54" t="s">
        <v>993</v>
      </c>
      <c r="K42" s="475">
        <f t="shared" si="5"/>
        <v>3.5999999999999996</v>
      </c>
      <c r="L42" s="33"/>
    </row>
    <row r="43" spans="2:12" ht="12" customHeight="1">
      <c r="B43" s="49"/>
      <c r="C43" s="50" t="s">
        <v>994</v>
      </c>
      <c r="D43" s="51">
        <v>1</v>
      </c>
      <c r="E43" s="52">
        <f>E42</f>
        <v>1</v>
      </c>
      <c r="F43" s="52">
        <f>+F38</f>
        <v>1.7</v>
      </c>
      <c r="G43" s="52">
        <v>0</v>
      </c>
      <c r="H43" s="41">
        <f t="shared" si="4"/>
        <v>0</v>
      </c>
      <c r="I43" s="53">
        <v>60</v>
      </c>
      <c r="J43" s="54" t="s">
        <v>993</v>
      </c>
      <c r="K43" s="475">
        <f t="shared" si="5"/>
        <v>0</v>
      </c>
      <c r="L43" s="33"/>
    </row>
    <row r="44" spans="2:12" ht="12" customHeight="1">
      <c r="B44" s="49"/>
      <c r="D44" s="490">
        <v>-1</v>
      </c>
      <c r="E44" s="491">
        <v>1</v>
      </c>
      <c r="F44" s="491">
        <f>+F42</f>
        <v>1.7</v>
      </c>
      <c r="G44" s="491">
        <v>0</v>
      </c>
      <c r="H44" s="492">
        <f t="shared" si="4"/>
        <v>0</v>
      </c>
      <c r="I44" s="493">
        <v>60</v>
      </c>
      <c r="J44" s="496" t="s">
        <v>993</v>
      </c>
      <c r="K44" s="495">
        <f t="shared" si="5"/>
        <v>0</v>
      </c>
      <c r="L44" s="33"/>
    </row>
    <row r="45" spans="2:12" ht="12" customHeight="1">
      <c r="B45" s="49"/>
      <c r="D45" s="490">
        <v>-1</v>
      </c>
      <c r="E45" s="491">
        <f>E41</f>
        <v>1</v>
      </c>
      <c r="F45" s="491">
        <f>+F43</f>
        <v>1.7</v>
      </c>
      <c r="G45" s="491">
        <v>0</v>
      </c>
      <c r="H45" s="492">
        <f t="shared" si="4"/>
        <v>0</v>
      </c>
      <c r="I45" s="493">
        <v>60</v>
      </c>
      <c r="J45" s="496" t="s">
        <v>993</v>
      </c>
      <c r="K45" s="495">
        <f t="shared" si="5"/>
        <v>0</v>
      </c>
      <c r="L45" s="33"/>
    </row>
    <row r="46" spans="2:12" ht="12" customHeight="1">
      <c r="B46" s="49"/>
      <c r="C46" s="55" t="s">
        <v>779</v>
      </c>
      <c r="D46" s="51">
        <v>2</v>
      </c>
      <c r="E46" s="52">
        <v>1</v>
      </c>
      <c r="F46" s="52">
        <v>1</v>
      </c>
      <c r="G46" s="52">
        <v>0.3</v>
      </c>
      <c r="H46" s="41">
        <f t="shared" si="4"/>
        <v>0.6</v>
      </c>
      <c r="I46" s="494">
        <v>8</v>
      </c>
      <c r="J46" s="54" t="s">
        <v>973</v>
      </c>
      <c r="K46" s="475">
        <f t="shared" si="5"/>
        <v>4.8</v>
      </c>
      <c r="L46" s="33"/>
    </row>
    <row r="47" spans="2:12" ht="12" customHeight="1">
      <c r="B47" s="49"/>
      <c r="C47" s="50" t="s">
        <v>135</v>
      </c>
      <c r="D47" s="51">
        <v>2</v>
      </c>
      <c r="E47" s="52">
        <v>1</v>
      </c>
      <c r="F47" s="52">
        <v>1</v>
      </c>
      <c r="G47" s="52">
        <v>0.3</v>
      </c>
      <c r="H47" s="41">
        <f>ROUND(D47*E47*F47*G47,2)</f>
        <v>0.6</v>
      </c>
      <c r="I47" s="494">
        <v>35</v>
      </c>
      <c r="J47" s="54" t="s">
        <v>973</v>
      </c>
      <c r="K47" s="475">
        <f>I47*H47</f>
        <v>21</v>
      </c>
      <c r="L47" s="33"/>
    </row>
    <row r="48" spans="2:12" ht="12" customHeight="1">
      <c r="B48" s="49"/>
      <c r="C48" s="50" t="s">
        <v>1142</v>
      </c>
      <c r="D48" s="616">
        <v>0.12</v>
      </c>
      <c r="E48" s="52">
        <v>1.7</v>
      </c>
      <c r="F48" s="52">
        <v>0.45</v>
      </c>
      <c r="G48" s="594">
        <v>1</v>
      </c>
      <c r="H48" s="41">
        <f t="shared" si="4"/>
        <v>0.09</v>
      </c>
      <c r="I48" s="53">
        <v>8500</v>
      </c>
      <c r="J48" s="54" t="s">
        <v>136</v>
      </c>
      <c r="K48" s="475">
        <f t="shared" si="5"/>
        <v>765</v>
      </c>
      <c r="L48" s="33"/>
    </row>
    <row r="49" spans="2:12" ht="29.25" customHeight="1" thickBot="1">
      <c r="B49" s="472" t="s">
        <v>1143</v>
      </c>
      <c r="C49" s="872" t="s">
        <v>506</v>
      </c>
      <c r="D49" s="873"/>
      <c r="E49" s="873"/>
      <c r="F49" s="873"/>
      <c r="G49" s="873"/>
      <c r="H49" s="873"/>
      <c r="I49" s="873"/>
      <c r="J49" s="473" t="s">
        <v>977</v>
      </c>
      <c r="K49" s="474">
        <f>SUM(K50:K60)</f>
        <v>1196.69</v>
      </c>
      <c r="L49" s="33"/>
    </row>
    <row r="50" spans="2:12" ht="12" customHeight="1">
      <c r="B50" s="535"/>
      <c r="C50" s="50" t="s">
        <v>1144</v>
      </c>
      <c r="D50" s="51">
        <v>1</v>
      </c>
      <c r="E50" s="52">
        <v>1.2</v>
      </c>
      <c r="F50" s="52">
        <v>1.2</v>
      </c>
      <c r="G50" s="52">
        <v>0.3</v>
      </c>
      <c r="H50" s="41">
        <f t="shared" ref="H50:H58" si="6">ROUND(D50*E50*F50*G50,2)</f>
        <v>0.43</v>
      </c>
      <c r="I50" s="53">
        <v>45</v>
      </c>
      <c r="J50" s="54" t="s">
        <v>993</v>
      </c>
      <c r="K50" s="475">
        <f>H50*I50</f>
        <v>19.350000000000001</v>
      </c>
      <c r="L50" s="33"/>
    </row>
    <row r="51" spans="2:12" ht="12" customHeight="1">
      <c r="B51" s="49"/>
      <c r="C51" s="50" t="s">
        <v>1139</v>
      </c>
      <c r="D51" s="51">
        <v>1</v>
      </c>
      <c r="E51" s="52">
        <v>1.2</v>
      </c>
      <c r="F51" s="52">
        <v>1.2</v>
      </c>
      <c r="G51" s="52">
        <v>0.3</v>
      </c>
      <c r="H51" s="41">
        <f t="shared" si="6"/>
        <v>0.43</v>
      </c>
      <c r="I51" s="494">
        <v>815</v>
      </c>
      <c r="J51" s="54" t="s">
        <v>993</v>
      </c>
      <c r="K51" s="475">
        <f>H51*I51</f>
        <v>350.45</v>
      </c>
      <c r="L51" s="33"/>
    </row>
    <row r="52" spans="2:12" ht="12" customHeight="1">
      <c r="B52" s="49"/>
      <c r="C52" s="50" t="s">
        <v>1140</v>
      </c>
      <c r="D52" s="51">
        <v>1</v>
      </c>
      <c r="E52" s="52">
        <v>1.2</v>
      </c>
      <c r="F52" s="52">
        <v>1.2</v>
      </c>
      <c r="G52" s="52">
        <v>0.05</v>
      </c>
      <c r="H52" s="41">
        <f t="shared" si="6"/>
        <v>7.0000000000000007E-2</v>
      </c>
      <c r="I52" s="494">
        <v>790</v>
      </c>
      <c r="J52" s="54" t="s">
        <v>993</v>
      </c>
      <c r="K52" s="475">
        <f>H52*I52</f>
        <v>55.300000000000004</v>
      </c>
      <c r="L52" s="33"/>
    </row>
    <row r="53" spans="2:12" ht="12" customHeight="1">
      <c r="B53" s="49"/>
      <c r="C53" s="50" t="s">
        <v>119</v>
      </c>
      <c r="D53" s="51">
        <v>1</v>
      </c>
      <c r="E53" s="52">
        <v>1</v>
      </c>
      <c r="F53" s="52">
        <f>+F51</f>
        <v>1.2</v>
      </c>
      <c r="G53" s="52">
        <v>0.3</v>
      </c>
      <c r="H53" s="41">
        <f t="shared" si="6"/>
        <v>0.36</v>
      </c>
      <c r="I53" s="494">
        <v>40</v>
      </c>
      <c r="J53" s="54" t="s">
        <v>993</v>
      </c>
      <c r="K53" s="475">
        <f t="shared" ref="K53:K58" si="7">H53*I53</f>
        <v>14.399999999999999</v>
      </c>
      <c r="L53" s="33"/>
    </row>
    <row r="54" spans="2:12" ht="12" customHeight="1">
      <c r="B54" s="49"/>
      <c r="C54" s="50"/>
      <c r="D54" s="51">
        <f>D50</f>
        <v>1</v>
      </c>
      <c r="E54" s="52">
        <f>E50</f>
        <v>1.2</v>
      </c>
      <c r="F54" s="52">
        <f>+F52</f>
        <v>1.2</v>
      </c>
      <c r="G54" s="52">
        <f>+G52</f>
        <v>0.05</v>
      </c>
      <c r="H54" s="41">
        <f t="shared" si="6"/>
        <v>7.0000000000000007E-2</v>
      </c>
      <c r="I54" s="494">
        <v>40</v>
      </c>
      <c r="J54" s="54" t="s">
        <v>993</v>
      </c>
      <c r="K54" s="475">
        <f t="shared" si="7"/>
        <v>2.8000000000000003</v>
      </c>
      <c r="L54" s="33"/>
    </row>
    <row r="55" spans="2:12" ht="12" customHeight="1">
      <c r="B55" s="49"/>
      <c r="C55" s="50" t="s">
        <v>994</v>
      </c>
      <c r="D55" s="51">
        <v>1</v>
      </c>
      <c r="E55" s="52">
        <f>E54</f>
        <v>1.2</v>
      </c>
      <c r="F55" s="52">
        <f>+F50</f>
        <v>1.2</v>
      </c>
      <c r="G55" s="52">
        <v>0</v>
      </c>
      <c r="H55" s="41">
        <f t="shared" si="6"/>
        <v>0</v>
      </c>
      <c r="I55" s="53">
        <v>60</v>
      </c>
      <c r="J55" s="54" t="s">
        <v>993</v>
      </c>
      <c r="K55" s="475">
        <f t="shared" si="7"/>
        <v>0</v>
      </c>
      <c r="L55" s="33"/>
    </row>
    <row r="56" spans="2:12" ht="12" customHeight="1">
      <c r="B56" s="49"/>
      <c r="D56" s="490">
        <v>-1</v>
      </c>
      <c r="E56" s="491">
        <v>1</v>
      </c>
      <c r="F56" s="491">
        <f>+F54</f>
        <v>1.2</v>
      </c>
      <c r="G56" s="491">
        <v>0</v>
      </c>
      <c r="H56" s="492">
        <f t="shared" si="6"/>
        <v>0</v>
      </c>
      <c r="I56" s="493">
        <v>60</v>
      </c>
      <c r="J56" s="496" t="s">
        <v>993</v>
      </c>
      <c r="K56" s="495">
        <f t="shared" si="7"/>
        <v>0</v>
      </c>
      <c r="L56" s="33"/>
    </row>
    <row r="57" spans="2:12" ht="12" customHeight="1">
      <c r="B57" s="49"/>
      <c r="D57" s="490">
        <v>-1</v>
      </c>
      <c r="E57" s="491">
        <f>E53</f>
        <v>1</v>
      </c>
      <c r="F57" s="491">
        <f>+F55</f>
        <v>1.2</v>
      </c>
      <c r="G57" s="491">
        <v>0</v>
      </c>
      <c r="H57" s="492">
        <f t="shared" si="6"/>
        <v>0</v>
      </c>
      <c r="I57" s="493">
        <v>60</v>
      </c>
      <c r="J57" s="496" t="s">
        <v>993</v>
      </c>
      <c r="K57" s="495">
        <f t="shared" si="7"/>
        <v>0</v>
      </c>
      <c r="L57" s="33"/>
    </row>
    <row r="58" spans="2:12" ht="12" customHeight="1">
      <c r="B58" s="49"/>
      <c r="C58" s="55" t="s">
        <v>1146</v>
      </c>
      <c r="D58" s="51">
        <v>4</v>
      </c>
      <c r="E58" s="52">
        <v>1.2</v>
      </c>
      <c r="F58" s="52">
        <v>1.2</v>
      </c>
      <c r="G58" s="52">
        <v>0.3</v>
      </c>
      <c r="H58" s="41">
        <f t="shared" si="6"/>
        <v>1.73</v>
      </c>
      <c r="I58" s="494">
        <v>8</v>
      </c>
      <c r="J58" s="54" t="s">
        <v>973</v>
      </c>
      <c r="K58" s="475">
        <f t="shared" si="7"/>
        <v>13.84</v>
      </c>
      <c r="L58" s="33"/>
    </row>
    <row r="59" spans="2:12" ht="12" customHeight="1">
      <c r="B59" s="49"/>
      <c r="C59" s="50" t="s">
        <v>135</v>
      </c>
      <c r="D59" s="51">
        <v>4</v>
      </c>
      <c r="E59" s="52">
        <v>1.2</v>
      </c>
      <c r="F59" s="52">
        <v>1.2</v>
      </c>
      <c r="G59" s="52">
        <v>0.3</v>
      </c>
      <c r="H59" s="41">
        <f>ROUND(D59*E59*F59*G59,2)</f>
        <v>1.73</v>
      </c>
      <c r="I59" s="494">
        <v>35</v>
      </c>
      <c r="J59" s="54" t="s">
        <v>973</v>
      </c>
      <c r="K59" s="475">
        <f>I59*H59</f>
        <v>60.55</v>
      </c>
      <c r="L59" s="33"/>
    </row>
    <row r="60" spans="2:12" ht="12" customHeight="1">
      <c r="B60" s="49"/>
      <c r="C60" s="50" t="s">
        <v>1142</v>
      </c>
      <c r="D60" s="616">
        <v>0.12</v>
      </c>
      <c r="E60" s="52">
        <v>1.2</v>
      </c>
      <c r="F60" s="52">
        <v>1.2</v>
      </c>
      <c r="G60" s="595">
        <v>0.45</v>
      </c>
      <c r="H60" s="41">
        <f>ROUND(D60*E60*F60*G60,2)</f>
        <v>0.08</v>
      </c>
      <c r="I60" s="53">
        <v>8500</v>
      </c>
      <c r="J60" s="54" t="s">
        <v>136</v>
      </c>
      <c r="K60" s="475">
        <f>I60*H60</f>
        <v>680</v>
      </c>
      <c r="L60" s="33"/>
    </row>
    <row r="61" spans="2:12" ht="29.25" customHeight="1" thickBot="1">
      <c r="B61" s="472" t="s">
        <v>1143</v>
      </c>
      <c r="C61" s="872" t="s">
        <v>507</v>
      </c>
      <c r="D61" s="873"/>
      <c r="E61" s="873"/>
      <c r="F61" s="873"/>
      <c r="G61" s="873"/>
      <c r="H61" s="873"/>
      <c r="I61" s="873"/>
      <c r="J61" s="473" t="s">
        <v>977</v>
      </c>
      <c r="K61" s="474">
        <f>SUM(K62:K72)</f>
        <v>1925.8000000000002</v>
      </c>
      <c r="L61" s="33"/>
    </row>
    <row r="62" spans="2:12" ht="12" customHeight="1">
      <c r="B62" s="535"/>
      <c r="C62" s="50" t="s">
        <v>1144</v>
      </c>
      <c r="D62" s="51">
        <v>1</v>
      </c>
      <c r="E62" s="52">
        <v>1.5</v>
      </c>
      <c r="F62" s="52">
        <v>1.5</v>
      </c>
      <c r="G62" s="52">
        <v>0.3</v>
      </c>
      <c r="H62" s="41">
        <f t="shared" ref="H62:H72" si="8">ROUND(D62*E62*F62*G62,2)</f>
        <v>0.68</v>
      </c>
      <c r="I62" s="53">
        <v>45</v>
      </c>
      <c r="J62" s="54" t="s">
        <v>993</v>
      </c>
      <c r="K62" s="475">
        <f>H62*I62</f>
        <v>30.6</v>
      </c>
      <c r="L62" s="33"/>
    </row>
    <row r="63" spans="2:12" ht="12" customHeight="1">
      <c r="B63" s="49"/>
      <c r="C63" s="50" t="s">
        <v>1139</v>
      </c>
      <c r="D63" s="51">
        <v>1</v>
      </c>
      <c r="E63" s="52">
        <v>1.5</v>
      </c>
      <c r="F63" s="52">
        <v>1.5</v>
      </c>
      <c r="G63" s="52">
        <v>0.3</v>
      </c>
      <c r="H63" s="41">
        <f t="shared" si="8"/>
        <v>0.68</v>
      </c>
      <c r="I63" s="494">
        <v>815</v>
      </c>
      <c r="J63" s="54" t="s">
        <v>993</v>
      </c>
      <c r="K63" s="475">
        <f>H63*I63</f>
        <v>554.20000000000005</v>
      </c>
      <c r="L63" s="33"/>
    </row>
    <row r="64" spans="2:12" ht="12" customHeight="1">
      <c r="B64" s="49"/>
      <c r="C64" s="50" t="s">
        <v>1140</v>
      </c>
      <c r="D64" s="51">
        <v>1</v>
      </c>
      <c r="E64" s="52">
        <v>1.5</v>
      </c>
      <c r="F64" s="52">
        <v>1.5</v>
      </c>
      <c r="G64" s="52">
        <v>0.05</v>
      </c>
      <c r="H64" s="41">
        <f t="shared" si="8"/>
        <v>0.11</v>
      </c>
      <c r="I64" s="494">
        <v>790</v>
      </c>
      <c r="J64" s="54" t="s">
        <v>993</v>
      </c>
      <c r="K64" s="475">
        <f>H64*I64</f>
        <v>86.9</v>
      </c>
      <c r="L64" s="33"/>
    </row>
    <row r="65" spans="2:12" ht="12" customHeight="1">
      <c r="B65" s="49"/>
      <c r="C65" s="50" t="s">
        <v>119</v>
      </c>
      <c r="D65" s="51">
        <v>1</v>
      </c>
      <c r="E65" s="52">
        <v>1.5</v>
      </c>
      <c r="F65" s="52">
        <f>+F63</f>
        <v>1.5</v>
      </c>
      <c r="G65" s="52">
        <v>0.3</v>
      </c>
      <c r="H65" s="41">
        <f t="shared" si="8"/>
        <v>0.68</v>
      </c>
      <c r="I65" s="494">
        <v>40</v>
      </c>
      <c r="J65" s="54" t="s">
        <v>993</v>
      </c>
      <c r="K65" s="475">
        <f t="shared" ref="K65:K72" si="9">H65*I65</f>
        <v>27.200000000000003</v>
      </c>
      <c r="L65" s="33"/>
    </row>
    <row r="66" spans="2:12" ht="12" customHeight="1">
      <c r="B66" s="49"/>
      <c r="C66" s="50"/>
      <c r="D66" s="51">
        <f>D62</f>
        <v>1</v>
      </c>
      <c r="E66" s="52">
        <f>E62</f>
        <v>1.5</v>
      </c>
      <c r="F66" s="52">
        <f>+F64</f>
        <v>1.5</v>
      </c>
      <c r="G66" s="52">
        <f>+G64</f>
        <v>0.05</v>
      </c>
      <c r="H66" s="41">
        <f t="shared" si="8"/>
        <v>0.11</v>
      </c>
      <c r="I66" s="494">
        <v>40</v>
      </c>
      <c r="J66" s="54" t="s">
        <v>993</v>
      </c>
      <c r="K66" s="475">
        <f t="shared" si="9"/>
        <v>4.4000000000000004</v>
      </c>
      <c r="L66" s="33"/>
    </row>
    <row r="67" spans="2:12" ht="12" customHeight="1">
      <c r="B67" s="49"/>
      <c r="C67" s="50" t="s">
        <v>994</v>
      </c>
      <c r="D67" s="51">
        <v>1</v>
      </c>
      <c r="E67" s="52">
        <f>E66</f>
        <v>1.5</v>
      </c>
      <c r="F67" s="52">
        <f>+F62</f>
        <v>1.5</v>
      </c>
      <c r="G67" s="52">
        <v>0</v>
      </c>
      <c r="H67" s="41">
        <f t="shared" si="8"/>
        <v>0</v>
      </c>
      <c r="I67" s="53">
        <v>60</v>
      </c>
      <c r="J67" s="54" t="s">
        <v>993</v>
      </c>
      <c r="K67" s="475">
        <f t="shared" si="9"/>
        <v>0</v>
      </c>
      <c r="L67" s="33"/>
    </row>
    <row r="68" spans="2:12" ht="12" customHeight="1">
      <c r="B68" s="49"/>
      <c r="D68" s="490">
        <v>-1</v>
      </c>
      <c r="E68" s="491">
        <v>1</v>
      </c>
      <c r="F68" s="491">
        <f>+F66</f>
        <v>1.5</v>
      </c>
      <c r="G68" s="491">
        <v>0</v>
      </c>
      <c r="H68" s="492">
        <f t="shared" si="8"/>
        <v>0</v>
      </c>
      <c r="I68" s="493">
        <v>60</v>
      </c>
      <c r="J68" s="496" t="s">
        <v>993</v>
      </c>
      <c r="K68" s="495">
        <f t="shared" si="9"/>
        <v>0</v>
      </c>
      <c r="L68" s="33"/>
    </row>
    <row r="69" spans="2:12" ht="12" customHeight="1">
      <c r="B69" s="49"/>
      <c r="D69" s="490">
        <v>-1</v>
      </c>
      <c r="E69" s="491">
        <f>E65</f>
        <v>1.5</v>
      </c>
      <c r="F69" s="491">
        <f>+F67</f>
        <v>1.5</v>
      </c>
      <c r="G69" s="491">
        <v>0</v>
      </c>
      <c r="H69" s="492">
        <f t="shared" si="8"/>
        <v>0</v>
      </c>
      <c r="I69" s="493">
        <v>60</v>
      </c>
      <c r="J69" s="496" t="s">
        <v>993</v>
      </c>
      <c r="K69" s="495">
        <f t="shared" si="9"/>
        <v>0</v>
      </c>
      <c r="L69" s="33"/>
    </row>
    <row r="70" spans="2:12" ht="12" customHeight="1">
      <c r="B70" s="49"/>
      <c r="C70" s="55" t="s">
        <v>779</v>
      </c>
      <c r="D70" s="51">
        <v>4</v>
      </c>
      <c r="E70" s="52">
        <v>1.5</v>
      </c>
      <c r="F70" s="52">
        <v>1.5</v>
      </c>
      <c r="G70" s="52">
        <v>0.3</v>
      </c>
      <c r="H70" s="41">
        <f t="shared" si="8"/>
        <v>2.7</v>
      </c>
      <c r="I70" s="494">
        <v>40</v>
      </c>
      <c r="J70" s="54" t="s">
        <v>973</v>
      </c>
      <c r="K70" s="475">
        <f t="shared" si="9"/>
        <v>108</v>
      </c>
      <c r="L70" s="33"/>
    </row>
    <row r="71" spans="2:12" ht="12" customHeight="1">
      <c r="B71" s="49"/>
      <c r="C71" s="50" t="s">
        <v>135</v>
      </c>
      <c r="D71" s="51">
        <v>4</v>
      </c>
      <c r="E71" s="52">
        <v>1.5</v>
      </c>
      <c r="F71" s="52">
        <v>1.5</v>
      </c>
      <c r="G71" s="52">
        <v>0.3</v>
      </c>
      <c r="H71" s="41">
        <f>ROUND(D71*E71*F71*G71,2)</f>
        <v>2.7</v>
      </c>
      <c r="I71" s="494">
        <v>35</v>
      </c>
      <c r="J71" s="54" t="s">
        <v>973</v>
      </c>
      <c r="K71" s="475">
        <f>I71*H71</f>
        <v>94.5</v>
      </c>
      <c r="L71" s="33"/>
    </row>
    <row r="72" spans="2:12" ht="12" customHeight="1">
      <c r="B72" s="49"/>
      <c r="C72" s="50" t="s">
        <v>1142</v>
      </c>
      <c r="D72" s="616">
        <v>0.12</v>
      </c>
      <c r="E72" s="52">
        <v>1.5</v>
      </c>
      <c r="F72" s="52">
        <v>1.5</v>
      </c>
      <c r="G72" s="595">
        <v>0.45</v>
      </c>
      <c r="H72" s="41">
        <f t="shared" si="8"/>
        <v>0.12</v>
      </c>
      <c r="I72" s="53">
        <v>8500</v>
      </c>
      <c r="J72" s="54" t="s">
        <v>136</v>
      </c>
      <c r="K72" s="475">
        <f t="shared" si="9"/>
        <v>1020</v>
      </c>
      <c r="L72" s="33"/>
    </row>
    <row r="73" spans="2:12" ht="35.25" customHeight="1" thickBot="1">
      <c r="B73" s="472" t="s">
        <v>1143</v>
      </c>
      <c r="C73" s="872" t="s">
        <v>511</v>
      </c>
      <c r="D73" s="873"/>
      <c r="E73" s="873"/>
      <c r="F73" s="873"/>
      <c r="G73" s="873"/>
      <c r="H73" s="873"/>
      <c r="I73" s="873"/>
      <c r="J73" s="473" t="s">
        <v>977</v>
      </c>
      <c r="K73" s="474">
        <f>SUM(K74:K84)</f>
        <v>967.5</v>
      </c>
      <c r="L73" s="33"/>
    </row>
    <row r="74" spans="2:12" ht="12" customHeight="1">
      <c r="B74" s="535"/>
      <c r="C74" s="50" t="s">
        <v>992</v>
      </c>
      <c r="D74" s="51">
        <v>1</v>
      </c>
      <c r="E74" s="52">
        <v>1</v>
      </c>
      <c r="F74" s="52">
        <v>1.7</v>
      </c>
      <c r="G74" s="52">
        <v>0.3</v>
      </c>
      <c r="H74" s="41">
        <f t="shared" ref="H74:H82" si="10">ROUND(D74*E74*F74*G74,2)</f>
        <v>0.51</v>
      </c>
      <c r="I74" s="53">
        <v>45</v>
      </c>
      <c r="J74" s="54" t="s">
        <v>993</v>
      </c>
      <c r="K74" s="475">
        <f>H74*I74</f>
        <v>22.95</v>
      </c>
      <c r="L74" s="33"/>
    </row>
    <row r="75" spans="2:12" ht="12" customHeight="1">
      <c r="B75" s="49"/>
      <c r="C75" s="50" t="s">
        <v>1139</v>
      </c>
      <c r="D75" s="51">
        <v>1</v>
      </c>
      <c r="E75" s="52">
        <v>1</v>
      </c>
      <c r="F75" s="52">
        <v>1.7</v>
      </c>
      <c r="G75" s="52">
        <v>0.3</v>
      </c>
      <c r="H75" s="41">
        <f t="shared" si="10"/>
        <v>0.51</v>
      </c>
      <c r="I75" s="494">
        <v>815</v>
      </c>
      <c r="J75" s="54" t="s">
        <v>993</v>
      </c>
      <c r="K75" s="475">
        <f>H75*I75</f>
        <v>415.65000000000003</v>
      </c>
      <c r="L75" s="33"/>
    </row>
    <row r="76" spans="2:12" ht="12" customHeight="1">
      <c r="B76" s="49"/>
      <c r="C76" s="50" t="s">
        <v>1140</v>
      </c>
      <c r="D76" s="51">
        <v>1</v>
      </c>
      <c r="E76" s="52">
        <v>1</v>
      </c>
      <c r="F76" s="52">
        <v>1.7</v>
      </c>
      <c r="G76" s="52">
        <v>0.05</v>
      </c>
      <c r="H76" s="41">
        <f t="shared" si="10"/>
        <v>0.09</v>
      </c>
      <c r="I76" s="494">
        <v>790</v>
      </c>
      <c r="J76" s="54" t="s">
        <v>993</v>
      </c>
      <c r="K76" s="475">
        <f>H76*I76</f>
        <v>71.099999999999994</v>
      </c>
      <c r="L76" s="33"/>
    </row>
    <row r="77" spans="2:12" ht="12" customHeight="1">
      <c r="B77" s="49"/>
      <c r="C77" s="50" t="s">
        <v>119</v>
      </c>
      <c r="D77" s="51">
        <v>1</v>
      </c>
      <c r="E77" s="52">
        <v>1</v>
      </c>
      <c r="F77" s="52">
        <f>+F75</f>
        <v>1.7</v>
      </c>
      <c r="G77" s="52">
        <v>0.3</v>
      </c>
      <c r="H77" s="41">
        <f t="shared" si="10"/>
        <v>0.51</v>
      </c>
      <c r="I77" s="494">
        <v>40</v>
      </c>
      <c r="J77" s="54" t="s">
        <v>993</v>
      </c>
      <c r="K77" s="475">
        <f t="shared" ref="K77:K82" si="11">H77*I77</f>
        <v>20.399999999999999</v>
      </c>
      <c r="L77" s="33"/>
    </row>
    <row r="78" spans="2:12" ht="12" customHeight="1">
      <c r="B78" s="49"/>
      <c r="C78" s="50"/>
      <c r="D78" s="51">
        <f>D74</f>
        <v>1</v>
      </c>
      <c r="E78" s="52">
        <f>E74</f>
        <v>1</v>
      </c>
      <c r="F78" s="52">
        <f>+F76</f>
        <v>1.7</v>
      </c>
      <c r="G78" s="52">
        <f>+G76</f>
        <v>0.05</v>
      </c>
      <c r="H78" s="41">
        <f t="shared" si="10"/>
        <v>0.09</v>
      </c>
      <c r="I78" s="494">
        <v>40</v>
      </c>
      <c r="J78" s="54" t="s">
        <v>993</v>
      </c>
      <c r="K78" s="475">
        <f t="shared" si="11"/>
        <v>3.5999999999999996</v>
      </c>
      <c r="L78" s="33"/>
    </row>
    <row r="79" spans="2:12" ht="12" customHeight="1">
      <c r="B79" s="49"/>
      <c r="C79" s="50" t="s">
        <v>994</v>
      </c>
      <c r="D79" s="51">
        <v>1</v>
      </c>
      <c r="E79" s="52">
        <f>E78</f>
        <v>1</v>
      </c>
      <c r="F79" s="52">
        <f>+F74</f>
        <v>1.7</v>
      </c>
      <c r="G79" s="52">
        <v>1</v>
      </c>
      <c r="H79" s="41">
        <f t="shared" si="10"/>
        <v>1.7</v>
      </c>
      <c r="I79" s="53">
        <v>60</v>
      </c>
      <c r="J79" s="54" t="s">
        <v>993</v>
      </c>
      <c r="K79" s="475">
        <f t="shared" si="11"/>
        <v>102</v>
      </c>
      <c r="L79" s="33"/>
    </row>
    <row r="80" spans="2:12" ht="12" customHeight="1">
      <c r="B80" s="49"/>
      <c r="D80" s="490">
        <v>-1</v>
      </c>
      <c r="E80" s="491">
        <v>1</v>
      </c>
      <c r="F80" s="491">
        <f>+F78</f>
        <v>1.7</v>
      </c>
      <c r="G80" s="491">
        <v>1</v>
      </c>
      <c r="H80" s="492">
        <f t="shared" si="10"/>
        <v>-1.7</v>
      </c>
      <c r="I80" s="493">
        <v>60</v>
      </c>
      <c r="J80" s="496" t="s">
        <v>993</v>
      </c>
      <c r="K80" s="495">
        <f t="shared" si="11"/>
        <v>-102</v>
      </c>
      <c r="L80" s="33"/>
    </row>
    <row r="81" spans="2:12" ht="12" customHeight="1">
      <c r="B81" s="49"/>
      <c r="D81" s="490">
        <v>-1</v>
      </c>
      <c r="E81" s="491">
        <f>E77</f>
        <v>1</v>
      </c>
      <c r="F81" s="491">
        <f>+F79</f>
        <v>1.7</v>
      </c>
      <c r="G81" s="491">
        <v>1</v>
      </c>
      <c r="H81" s="492">
        <f t="shared" si="10"/>
        <v>-1.7</v>
      </c>
      <c r="I81" s="493">
        <v>60</v>
      </c>
      <c r="J81" s="496" t="s">
        <v>993</v>
      </c>
      <c r="K81" s="495">
        <f t="shared" si="11"/>
        <v>-102</v>
      </c>
      <c r="L81" s="33"/>
    </row>
    <row r="82" spans="2:12" ht="12" customHeight="1">
      <c r="B82" s="49"/>
      <c r="C82" s="55" t="s">
        <v>779</v>
      </c>
      <c r="D82" s="51">
        <v>2</v>
      </c>
      <c r="E82" s="52">
        <v>1</v>
      </c>
      <c r="F82" s="52">
        <v>1</v>
      </c>
      <c r="G82" s="52">
        <v>0.3</v>
      </c>
      <c r="H82" s="41">
        <f t="shared" si="10"/>
        <v>0.6</v>
      </c>
      <c r="I82" s="494">
        <v>8</v>
      </c>
      <c r="J82" s="54" t="s">
        <v>973</v>
      </c>
      <c r="K82" s="475">
        <f t="shared" si="11"/>
        <v>4.8</v>
      </c>
      <c r="L82" s="33"/>
    </row>
    <row r="83" spans="2:12" ht="12" customHeight="1">
      <c r="B83" s="49"/>
      <c r="C83" s="50" t="s">
        <v>135</v>
      </c>
      <c r="D83" s="51">
        <v>2</v>
      </c>
      <c r="E83" s="52">
        <v>1</v>
      </c>
      <c r="F83" s="52">
        <v>1</v>
      </c>
      <c r="G83" s="52">
        <v>0.3</v>
      </c>
      <c r="H83" s="41">
        <f>ROUND(D83*E83*F83*G83,2)</f>
        <v>0.6</v>
      </c>
      <c r="I83" s="494">
        <v>35</v>
      </c>
      <c r="J83" s="54" t="s">
        <v>973</v>
      </c>
      <c r="K83" s="475">
        <f>I83*H83</f>
        <v>21</v>
      </c>
      <c r="L83" s="33"/>
    </row>
    <row r="84" spans="2:12" ht="12" customHeight="1" thickBot="1">
      <c r="B84" s="49"/>
      <c r="C84" s="50" t="s">
        <v>1142</v>
      </c>
      <c r="D84" s="616">
        <v>0.12</v>
      </c>
      <c r="E84" s="52">
        <v>1.5</v>
      </c>
      <c r="F84" s="52">
        <v>0.75</v>
      </c>
      <c r="G84" s="595">
        <v>0.45</v>
      </c>
      <c r="H84" s="41">
        <f>ROUND(D84*E84*F84*G84,2)</f>
        <v>0.06</v>
      </c>
      <c r="I84" s="53">
        <v>8500</v>
      </c>
      <c r="J84" s="54" t="s">
        <v>136</v>
      </c>
      <c r="K84" s="475">
        <f>I84*H84</f>
        <v>510</v>
      </c>
      <c r="L84" s="33"/>
    </row>
    <row r="85" spans="2:12" ht="31.5" customHeight="1" thickBot="1">
      <c r="B85" s="476" t="s">
        <v>995</v>
      </c>
      <c r="C85" s="863" t="s">
        <v>1135</v>
      </c>
      <c r="D85" s="864"/>
      <c r="E85" s="864"/>
      <c r="F85" s="864"/>
      <c r="G85" s="864"/>
      <c r="H85" s="864"/>
      <c r="I85" s="874"/>
      <c r="J85" s="534" t="s">
        <v>989</v>
      </c>
      <c r="K85" s="474">
        <f>SUM(K87:K93)</f>
        <v>727.9</v>
      </c>
      <c r="L85" s="36"/>
    </row>
    <row r="86" spans="2:12" ht="13.5" customHeight="1">
      <c r="B86" s="46"/>
      <c r="C86" s="47"/>
      <c r="D86" s="39"/>
      <c r="E86" s="40"/>
      <c r="F86" s="40"/>
      <c r="G86" s="40"/>
      <c r="H86" s="41"/>
      <c r="I86" s="42"/>
      <c r="J86" s="48"/>
      <c r="K86" s="30"/>
      <c r="L86" s="36"/>
    </row>
    <row r="87" spans="2:12" ht="13.5" customHeight="1">
      <c r="B87" s="46"/>
      <c r="C87" s="50" t="s">
        <v>508</v>
      </c>
      <c r="D87" s="51">
        <v>1</v>
      </c>
      <c r="E87" s="52">
        <v>1</v>
      </c>
      <c r="F87" s="52">
        <v>1</v>
      </c>
      <c r="G87" s="52">
        <v>2.85</v>
      </c>
      <c r="H87" s="41">
        <f>ROUND(D87*E87*F87*G87,2)</f>
        <v>2.85</v>
      </c>
      <c r="I87" s="53">
        <v>180</v>
      </c>
      <c r="J87" s="54" t="s">
        <v>973</v>
      </c>
      <c r="K87" s="475">
        <f t="shared" ref="K87:K92" si="12">H87*I87</f>
        <v>513</v>
      </c>
      <c r="L87" s="36"/>
    </row>
    <row r="88" spans="2:12">
      <c r="B88" s="49"/>
      <c r="C88" s="50" t="s">
        <v>138</v>
      </c>
      <c r="D88" s="51">
        <v>1</v>
      </c>
      <c r="E88" s="52">
        <v>1</v>
      </c>
      <c r="F88" s="52">
        <v>0.34499999999999997</v>
      </c>
      <c r="G88" s="52">
        <v>1</v>
      </c>
      <c r="H88" s="41">
        <f>ROUND(D88*E88*F88*G88,2)</f>
        <v>0.35</v>
      </c>
      <c r="I88" s="53">
        <v>40</v>
      </c>
      <c r="J88" s="54" t="s">
        <v>993</v>
      </c>
      <c r="K88" s="475">
        <f t="shared" si="12"/>
        <v>14</v>
      </c>
      <c r="L88" s="33"/>
    </row>
    <row r="89" spans="2:12">
      <c r="B89" s="49"/>
      <c r="C89" s="50" t="s">
        <v>1147</v>
      </c>
      <c r="D89" s="51">
        <v>1</v>
      </c>
      <c r="E89" s="52">
        <v>1</v>
      </c>
      <c r="F89" s="52">
        <v>1</v>
      </c>
      <c r="G89" s="52">
        <v>1</v>
      </c>
      <c r="H89" s="41">
        <f>ROUND(D89*E89*F89*G89,2)</f>
        <v>1</v>
      </c>
      <c r="I89" s="53">
        <v>5</v>
      </c>
      <c r="J89" s="54" t="s">
        <v>989</v>
      </c>
      <c r="K89" s="475">
        <f t="shared" si="12"/>
        <v>5</v>
      </c>
      <c r="L89" s="33"/>
    </row>
    <row r="90" spans="2:12">
      <c r="B90" s="49"/>
      <c r="C90" s="497" t="s">
        <v>994</v>
      </c>
      <c r="D90" s="490">
        <v>-1</v>
      </c>
      <c r="E90" s="491">
        <f>E88</f>
        <v>1</v>
      </c>
      <c r="F90" s="491">
        <f>F88</f>
        <v>0.34499999999999997</v>
      </c>
      <c r="G90" s="491">
        <f>G88</f>
        <v>1</v>
      </c>
      <c r="H90" s="492">
        <f>ROUND(D90*E90*F90*G90,2)</f>
        <v>-0.35</v>
      </c>
      <c r="I90" s="498">
        <v>60</v>
      </c>
      <c r="J90" s="499" t="s">
        <v>993</v>
      </c>
      <c r="K90" s="500">
        <f t="shared" si="12"/>
        <v>-21</v>
      </c>
      <c r="L90" s="33"/>
    </row>
    <row r="91" spans="2:12">
      <c r="B91" s="49"/>
      <c r="C91" s="596" t="s">
        <v>152</v>
      </c>
      <c r="D91" s="536">
        <v>3</v>
      </c>
      <c r="E91" s="52">
        <v>1</v>
      </c>
      <c r="F91" s="52">
        <v>1</v>
      </c>
      <c r="G91" s="52">
        <v>1</v>
      </c>
      <c r="H91" s="41">
        <f>G91*F91*E91*D91</f>
        <v>3</v>
      </c>
      <c r="I91" s="53">
        <v>2.2999999999999998</v>
      </c>
      <c r="J91" s="54" t="s">
        <v>989</v>
      </c>
      <c r="K91" s="475">
        <f t="shared" si="12"/>
        <v>6.8999999999999995</v>
      </c>
      <c r="L91" s="33"/>
    </row>
    <row r="92" spans="2:12">
      <c r="B92" s="49"/>
      <c r="C92" s="50" t="s">
        <v>780</v>
      </c>
      <c r="D92" s="51">
        <v>1</v>
      </c>
      <c r="E92" s="52">
        <v>1</v>
      </c>
      <c r="F92" s="52">
        <v>1</v>
      </c>
      <c r="G92" s="52">
        <v>1</v>
      </c>
      <c r="H92" s="41">
        <f>ROUND(D92*E92*F92*G92,2)</f>
        <v>1</v>
      </c>
      <c r="I92" s="53">
        <v>210</v>
      </c>
      <c r="J92" s="54" t="s">
        <v>973</v>
      </c>
      <c r="K92" s="475">
        <f t="shared" si="12"/>
        <v>210</v>
      </c>
      <c r="L92" s="33"/>
    </row>
    <row r="93" spans="2:12" ht="14.25" customHeight="1" thickBot="1">
      <c r="B93" s="63"/>
      <c r="C93" s="64" t="s">
        <v>120</v>
      </c>
      <c r="D93" s="65">
        <v>1</v>
      </c>
      <c r="E93" s="66">
        <v>1</v>
      </c>
      <c r="F93" s="66">
        <v>1</v>
      </c>
      <c r="G93" s="66">
        <v>2.85</v>
      </c>
      <c r="H93" s="67">
        <f>ROUND(D93*E93*F93*G93,2)</f>
        <v>2.85</v>
      </c>
      <c r="I93" s="68">
        <v>7</v>
      </c>
      <c r="J93" s="70" t="s">
        <v>973</v>
      </c>
      <c r="K93" s="71"/>
      <c r="L93" s="33"/>
    </row>
    <row r="94" spans="2:12" ht="32.25" customHeight="1" thickBot="1">
      <c r="B94" s="471" t="s">
        <v>996</v>
      </c>
      <c r="C94" s="875" t="s">
        <v>716</v>
      </c>
      <c r="D94" s="876"/>
      <c r="E94" s="876"/>
      <c r="F94" s="876"/>
      <c r="G94" s="876"/>
      <c r="H94" s="876"/>
      <c r="I94" s="877"/>
      <c r="J94" s="479" t="s">
        <v>993</v>
      </c>
      <c r="K94" s="478">
        <f>SUM(K96:K96)</f>
        <v>34.299999999999997</v>
      </c>
      <c r="L94" s="36"/>
    </row>
    <row r="95" spans="2:12">
      <c r="B95" s="34"/>
      <c r="C95" s="38"/>
      <c r="D95" s="39"/>
      <c r="E95" s="40"/>
      <c r="F95" s="40"/>
      <c r="G95" s="40"/>
      <c r="H95" s="40"/>
      <c r="I95" s="42"/>
      <c r="J95" s="48"/>
      <c r="K95" s="35"/>
      <c r="L95" s="36"/>
    </row>
    <row r="96" spans="2:12" ht="26.4">
      <c r="B96" s="37"/>
      <c r="C96" s="593" t="s">
        <v>137</v>
      </c>
      <c r="D96" s="51">
        <v>1</v>
      </c>
      <c r="E96" s="52">
        <v>1</v>
      </c>
      <c r="F96" s="52">
        <v>0.61</v>
      </c>
      <c r="G96" s="52">
        <v>0.8</v>
      </c>
      <c r="H96" s="41">
        <f>ROUND(D96*E96*F96*G96,2)</f>
        <v>0.49</v>
      </c>
      <c r="I96" s="53">
        <v>70</v>
      </c>
      <c r="J96" s="54" t="s">
        <v>993</v>
      </c>
      <c r="K96" s="475">
        <f>H96*I96</f>
        <v>34.299999999999997</v>
      </c>
      <c r="L96" s="36"/>
    </row>
    <row r="97" spans="2:14" ht="13.8" thickBot="1">
      <c r="B97" s="37"/>
      <c r="C97" s="38"/>
      <c r="D97" s="39"/>
      <c r="E97" s="40"/>
      <c r="F97" s="40"/>
      <c r="G97" s="40"/>
      <c r="H97" s="40"/>
      <c r="I97" s="42"/>
      <c r="J97" s="48"/>
      <c r="K97" s="30"/>
      <c r="L97" s="36"/>
    </row>
    <row r="98" spans="2:14" ht="30.75" customHeight="1" thickBot="1">
      <c r="B98" s="476" t="s">
        <v>997</v>
      </c>
      <c r="C98" s="863" t="s">
        <v>781</v>
      </c>
      <c r="D98" s="864"/>
      <c r="E98" s="864"/>
      <c r="F98" s="864"/>
      <c r="G98" s="864"/>
      <c r="H98" s="864"/>
      <c r="I98" s="865"/>
      <c r="J98" s="477" t="s">
        <v>973</v>
      </c>
      <c r="K98" s="478">
        <f>K100</f>
        <v>2500</v>
      </c>
      <c r="L98" s="36"/>
    </row>
    <row r="99" spans="2:14">
      <c r="B99" s="46"/>
      <c r="C99" s="47"/>
      <c r="D99" s="39"/>
      <c r="E99" s="40"/>
      <c r="F99" s="40"/>
      <c r="G99" s="40"/>
      <c r="H99" s="40"/>
      <c r="I99" s="42"/>
      <c r="J99" s="48"/>
      <c r="K99" s="30"/>
      <c r="L99" s="36"/>
    </row>
    <row r="100" spans="2:14">
      <c r="B100" s="49"/>
      <c r="C100" s="50" t="s">
        <v>783</v>
      </c>
      <c r="D100" s="51">
        <v>1</v>
      </c>
      <c r="E100" s="52">
        <v>1</v>
      </c>
      <c r="F100" s="52">
        <v>1</v>
      </c>
      <c r="G100" s="52">
        <v>1</v>
      </c>
      <c r="H100" s="41">
        <f>ROUND(D100*E100*F100*G100,2)</f>
        <v>1</v>
      </c>
      <c r="I100" s="53">
        <v>2500</v>
      </c>
      <c r="J100" s="54" t="s">
        <v>782</v>
      </c>
      <c r="K100" s="475">
        <f>H100*I100</f>
        <v>2500</v>
      </c>
      <c r="L100" s="33"/>
    </row>
    <row r="101" spans="2:14">
      <c r="B101" s="56"/>
      <c r="C101" s="57"/>
      <c r="D101" s="58"/>
      <c r="E101" s="59"/>
      <c r="F101" s="59"/>
      <c r="G101" s="59"/>
      <c r="H101" s="45"/>
      <c r="I101" s="60"/>
      <c r="J101" s="61"/>
      <c r="K101" s="32"/>
      <c r="L101" s="33"/>
    </row>
    <row r="102" spans="2:14" ht="15" customHeight="1">
      <c r="B102" s="326"/>
      <c r="C102" s="90"/>
      <c r="D102" s="28"/>
      <c r="E102" s="26"/>
      <c r="F102" s="26"/>
      <c r="G102" s="26"/>
      <c r="H102" s="26"/>
      <c r="I102" s="27"/>
      <c r="J102" s="36"/>
      <c r="K102" s="26"/>
      <c r="L102" s="36"/>
    </row>
    <row r="103" spans="2:14" ht="16.5" customHeight="1" thickBot="1">
      <c r="B103" s="33"/>
      <c r="C103" s="73"/>
      <c r="D103" s="74"/>
      <c r="E103" s="75"/>
      <c r="F103" s="75"/>
      <c r="G103" s="75"/>
      <c r="H103" s="75"/>
      <c r="I103" s="76"/>
      <c r="J103" s="29"/>
      <c r="K103" s="75"/>
      <c r="L103" s="33"/>
    </row>
    <row r="104" spans="2:14" ht="12.75" customHeight="1">
      <c r="B104" s="851" t="s">
        <v>975</v>
      </c>
      <c r="C104" s="856" t="s">
        <v>976</v>
      </c>
      <c r="D104" s="13" t="s">
        <v>977</v>
      </c>
      <c r="E104" s="14" t="s">
        <v>978</v>
      </c>
      <c r="F104" s="14" t="s">
        <v>979</v>
      </c>
      <c r="G104" s="14" t="s">
        <v>980</v>
      </c>
      <c r="H104" s="15" t="s">
        <v>981</v>
      </c>
      <c r="I104" s="16" t="s">
        <v>525</v>
      </c>
      <c r="J104" s="858" t="s">
        <v>982</v>
      </c>
      <c r="K104" s="17" t="s">
        <v>983</v>
      </c>
      <c r="L104" s="18"/>
    </row>
    <row r="105" spans="2:14" ht="27.75" customHeight="1" thickBot="1">
      <c r="B105" s="852"/>
      <c r="C105" s="857"/>
      <c r="D105" s="20" t="s">
        <v>984</v>
      </c>
      <c r="E105" s="21" t="s">
        <v>985</v>
      </c>
      <c r="F105" s="21" t="s">
        <v>986</v>
      </c>
      <c r="G105" s="21" t="s">
        <v>987</v>
      </c>
      <c r="H105" s="22" t="s">
        <v>988</v>
      </c>
      <c r="I105" s="23" t="s">
        <v>526</v>
      </c>
      <c r="J105" s="859"/>
      <c r="K105" s="24"/>
      <c r="L105" s="25"/>
    </row>
    <row r="106" spans="2:14" ht="6" customHeight="1">
      <c r="B106" s="296"/>
      <c r="C106" s="314"/>
      <c r="D106" s="315"/>
      <c r="E106" s="316"/>
      <c r="F106" s="316"/>
      <c r="G106" s="316"/>
      <c r="H106" s="316"/>
      <c r="I106" s="317"/>
      <c r="J106" s="318"/>
      <c r="K106" s="302"/>
      <c r="L106" s="7"/>
    </row>
    <row r="107" spans="2:14" ht="13.5" customHeight="1">
      <c r="B107" s="303">
        <v>101</v>
      </c>
      <c r="C107" s="304" t="s">
        <v>999</v>
      </c>
      <c r="D107" s="305"/>
      <c r="E107" s="299"/>
      <c r="F107" s="299"/>
      <c r="G107" s="299"/>
      <c r="H107" s="299"/>
      <c r="I107" s="300"/>
      <c r="J107" s="319"/>
      <c r="K107" s="295"/>
    </row>
    <row r="108" spans="2:14" ht="5.25" customHeight="1" thickBot="1">
      <c r="B108" s="303"/>
      <c r="C108" s="304"/>
      <c r="D108" s="305"/>
      <c r="E108" s="299"/>
      <c r="F108" s="299"/>
      <c r="G108" s="299"/>
      <c r="H108" s="299"/>
      <c r="I108" s="300"/>
      <c r="J108" s="306"/>
      <c r="K108" s="295"/>
      <c r="L108" s="33"/>
    </row>
    <row r="109" spans="2:14" ht="46.5" customHeight="1" thickBot="1">
      <c r="B109" s="476" t="s">
        <v>1000</v>
      </c>
      <c r="C109" s="863" t="s">
        <v>151</v>
      </c>
      <c r="D109" s="864"/>
      <c r="E109" s="864"/>
      <c r="F109" s="864"/>
      <c r="G109" s="864"/>
      <c r="H109" s="864"/>
      <c r="I109" s="865"/>
      <c r="J109" s="479" t="s">
        <v>973</v>
      </c>
      <c r="K109" s="478">
        <f>SUM(K111:K122)</f>
        <v>1239.8999999999999</v>
      </c>
      <c r="L109" s="36"/>
    </row>
    <row r="110" spans="2:14" ht="15" customHeight="1">
      <c r="B110" s="46"/>
      <c r="C110" s="47"/>
      <c r="D110" s="39"/>
      <c r="E110" s="40"/>
      <c r="F110" s="40"/>
      <c r="G110" s="40"/>
      <c r="H110" s="40"/>
      <c r="I110" s="42"/>
      <c r="J110" s="77"/>
      <c r="K110" s="30"/>
      <c r="L110" s="36"/>
    </row>
    <row r="111" spans="2:14" ht="15" customHeight="1">
      <c r="B111" s="46"/>
      <c r="C111" s="55" t="s">
        <v>142</v>
      </c>
      <c r="D111" s="51">
        <v>1</v>
      </c>
      <c r="E111" s="52">
        <v>1</v>
      </c>
      <c r="F111" s="52">
        <v>1</v>
      </c>
      <c r="G111" s="52">
        <v>0.25</v>
      </c>
      <c r="H111" s="40">
        <f t="shared" ref="H111:H118" si="13">ROUND(D111*E111*F111*G111,2)</f>
        <v>0.25</v>
      </c>
      <c r="I111" s="53">
        <v>7</v>
      </c>
      <c r="J111" s="79" t="s">
        <v>993</v>
      </c>
      <c r="K111" s="475">
        <f t="shared" ref="K111:K118" si="14">H111*I111</f>
        <v>1.75</v>
      </c>
      <c r="L111" s="36"/>
      <c r="N111" s="597"/>
    </row>
    <row r="112" spans="2:14" ht="15" customHeight="1">
      <c r="B112" s="46"/>
      <c r="C112" s="47" t="s">
        <v>145</v>
      </c>
      <c r="D112" s="39">
        <v>1</v>
      </c>
      <c r="E112" s="40">
        <v>1</v>
      </c>
      <c r="F112" s="40">
        <v>1</v>
      </c>
      <c r="G112" s="40">
        <v>0.15</v>
      </c>
      <c r="H112" s="40">
        <f t="shared" si="13"/>
        <v>0.15</v>
      </c>
      <c r="I112" s="42">
        <v>830</v>
      </c>
      <c r="J112" s="77" t="s">
        <v>993</v>
      </c>
      <c r="K112" s="475">
        <f t="shared" si="14"/>
        <v>124.5</v>
      </c>
      <c r="L112" s="36"/>
      <c r="N112" s="597"/>
    </row>
    <row r="113" spans="2:14" ht="15" customHeight="1">
      <c r="B113" s="46"/>
      <c r="C113" s="78" t="s">
        <v>149</v>
      </c>
      <c r="D113" s="39">
        <v>1</v>
      </c>
      <c r="E113" s="40">
        <v>1</v>
      </c>
      <c r="F113" s="40">
        <v>1</v>
      </c>
      <c r="G113" s="40">
        <v>1</v>
      </c>
      <c r="H113" s="40">
        <f>ROUND(D113*E113*F113*G113,2)</f>
        <v>1</v>
      </c>
      <c r="I113" s="42">
        <v>19</v>
      </c>
      <c r="J113" s="77" t="s">
        <v>973</v>
      </c>
      <c r="K113" s="475">
        <f t="shared" si="14"/>
        <v>19</v>
      </c>
      <c r="L113" s="36"/>
      <c r="N113" s="597"/>
    </row>
    <row r="114" spans="2:14">
      <c r="B114" s="46"/>
      <c r="C114" s="78" t="s">
        <v>1002</v>
      </c>
      <c r="D114" s="39">
        <v>1</v>
      </c>
      <c r="E114" s="40">
        <v>1</v>
      </c>
      <c r="F114" s="40">
        <v>1</v>
      </c>
      <c r="G114" s="40">
        <v>1</v>
      </c>
      <c r="H114" s="40">
        <f t="shared" si="13"/>
        <v>1</v>
      </c>
      <c r="I114" s="42">
        <v>5</v>
      </c>
      <c r="J114" s="77" t="s">
        <v>973</v>
      </c>
      <c r="K114" s="475">
        <f t="shared" si="14"/>
        <v>5</v>
      </c>
      <c r="L114" s="36"/>
      <c r="M114" s="7"/>
      <c r="N114" s="597"/>
    </row>
    <row r="115" spans="2:14" s="19" customFormat="1" ht="26.4">
      <c r="B115" s="49"/>
      <c r="C115" s="593" t="s">
        <v>143</v>
      </c>
      <c r="D115" s="51">
        <v>1</v>
      </c>
      <c r="E115" s="52">
        <f>E112</f>
        <v>1</v>
      </c>
      <c r="F115" s="52">
        <f>F112</f>
        <v>1</v>
      </c>
      <c r="G115" s="52">
        <v>1</v>
      </c>
      <c r="H115" s="40">
        <v>0.25</v>
      </c>
      <c r="I115" s="53">
        <v>130</v>
      </c>
      <c r="J115" s="79" t="s">
        <v>993</v>
      </c>
      <c r="K115" s="475">
        <f t="shared" si="14"/>
        <v>32.5</v>
      </c>
      <c r="L115" s="33"/>
      <c r="N115" s="598"/>
    </row>
    <row r="116" spans="2:14" s="19" customFormat="1" ht="26.4">
      <c r="B116" s="49"/>
      <c r="C116" s="593" t="s">
        <v>144</v>
      </c>
      <c r="D116" s="51">
        <v>1</v>
      </c>
      <c r="E116" s="52">
        <f>E113</f>
        <v>1</v>
      </c>
      <c r="F116" s="52">
        <f>F113</f>
        <v>1</v>
      </c>
      <c r="G116" s="52">
        <v>1</v>
      </c>
      <c r="H116" s="40">
        <v>0.25</v>
      </c>
      <c r="I116" s="53">
        <v>215</v>
      </c>
      <c r="J116" s="79" t="s">
        <v>993</v>
      </c>
      <c r="K116" s="475">
        <f>I116*H116</f>
        <v>53.75</v>
      </c>
      <c r="L116" s="33"/>
      <c r="N116" s="598"/>
    </row>
    <row r="117" spans="2:14" s="19" customFormat="1">
      <c r="B117" s="49"/>
      <c r="C117" s="593" t="s">
        <v>147</v>
      </c>
      <c r="D117" s="51">
        <v>5</v>
      </c>
      <c r="E117" s="52">
        <v>1</v>
      </c>
      <c r="F117" s="52">
        <v>1</v>
      </c>
      <c r="G117" s="52">
        <v>1</v>
      </c>
      <c r="H117" s="40">
        <f>D117*E117*F117*G117</f>
        <v>5</v>
      </c>
      <c r="I117" s="53">
        <v>190</v>
      </c>
      <c r="J117" s="79" t="s">
        <v>977</v>
      </c>
      <c r="K117" s="475">
        <f>H117*I117</f>
        <v>950</v>
      </c>
      <c r="L117" s="33"/>
      <c r="N117" s="598"/>
    </row>
    <row r="118" spans="2:14">
      <c r="B118" s="49"/>
      <c r="C118" s="50" t="s">
        <v>146</v>
      </c>
      <c r="D118" s="51">
        <v>3</v>
      </c>
      <c r="E118" s="52">
        <v>1</v>
      </c>
      <c r="F118" s="52">
        <v>1</v>
      </c>
      <c r="G118" s="52">
        <v>1</v>
      </c>
      <c r="H118" s="40">
        <f t="shared" si="13"/>
        <v>3</v>
      </c>
      <c r="I118" s="53">
        <v>5</v>
      </c>
      <c r="J118" s="79" t="s">
        <v>973</v>
      </c>
      <c r="K118" s="475">
        <f t="shared" si="14"/>
        <v>15</v>
      </c>
      <c r="L118" s="33"/>
    </row>
    <row r="119" spans="2:14">
      <c r="B119" s="49"/>
      <c r="C119" s="73" t="s">
        <v>150</v>
      </c>
      <c r="D119" s="51">
        <v>1</v>
      </c>
      <c r="E119" s="52">
        <v>1</v>
      </c>
      <c r="F119" s="52">
        <v>1</v>
      </c>
      <c r="G119" s="52">
        <v>1</v>
      </c>
      <c r="H119" s="40">
        <v>1</v>
      </c>
      <c r="I119" s="53">
        <v>12</v>
      </c>
      <c r="J119" s="79" t="s">
        <v>973</v>
      </c>
      <c r="K119" s="475">
        <f>I119*H119</f>
        <v>12</v>
      </c>
      <c r="L119" s="33"/>
    </row>
    <row r="120" spans="2:14" ht="26.4">
      <c r="B120" s="49"/>
      <c r="C120" s="516" t="s">
        <v>172</v>
      </c>
      <c r="D120" s="51">
        <v>1</v>
      </c>
      <c r="E120" s="52">
        <v>1</v>
      </c>
      <c r="F120" s="52">
        <v>1</v>
      </c>
      <c r="G120" s="52">
        <v>1</v>
      </c>
      <c r="H120" s="40">
        <v>1</v>
      </c>
      <c r="I120" s="53">
        <v>4</v>
      </c>
      <c r="J120" s="79" t="s">
        <v>973</v>
      </c>
      <c r="K120" s="475">
        <f>I120*H120</f>
        <v>4</v>
      </c>
      <c r="L120" s="33"/>
    </row>
    <row r="121" spans="2:14">
      <c r="B121" s="49"/>
      <c r="C121" s="73" t="s">
        <v>153</v>
      </c>
      <c r="D121" s="51">
        <v>0.8</v>
      </c>
      <c r="E121" s="52">
        <v>1</v>
      </c>
      <c r="F121" s="52">
        <v>1</v>
      </c>
      <c r="G121" s="52">
        <v>1</v>
      </c>
      <c r="H121" s="40">
        <v>0.8</v>
      </c>
      <c r="I121" s="53">
        <v>12</v>
      </c>
      <c r="J121" s="79" t="s">
        <v>989</v>
      </c>
      <c r="K121" s="475">
        <f>H121*I121</f>
        <v>9.6000000000000014</v>
      </c>
      <c r="L121" s="33"/>
    </row>
    <row r="122" spans="2:14" ht="13.8" thickBot="1">
      <c r="B122" s="49"/>
      <c r="C122" s="73" t="s">
        <v>154</v>
      </c>
      <c r="D122" s="65">
        <v>0.8</v>
      </c>
      <c r="E122" s="66">
        <v>1</v>
      </c>
      <c r="F122" s="66">
        <v>1</v>
      </c>
      <c r="G122" s="66">
        <v>1</v>
      </c>
      <c r="H122" s="72">
        <v>0.8</v>
      </c>
      <c r="I122" s="68">
        <v>16</v>
      </c>
      <c r="J122" s="79" t="s">
        <v>989</v>
      </c>
      <c r="K122" s="475">
        <f>H122*I122</f>
        <v>12.8</v>
      </c>
      <c r="L122" s="33"/>
    </row>
    <row r="123" spans="2:14" ht="47.25" customHeight="1" thickBot="1">
      <c r="B123" s="476" t="s">
        <v>1150</v>
      </c>
      <c r="C123" s="863" t="s">
        <v>0</v>
      </c>
      <c r="D123" s="864"/>
      <c r="E123" s="864"/>
      <c r="F123" s="864"/>
      <c r="G123" s="864"/>
      <c r="H123" s="864"/>
      <c r="I123" s="865"/>
      <c r="J123" s="479" t="s">
        <v>973</v>
      </c>
      <c r="K123" s="478">
        <f>SUM(K125:K129)</f>
        <v>1358.5</v>
      </c>
      <c r="L123" s="33"/>
      <c r="N123" s="597"/>
    </row>
    <row r="124" spans="2:14">
      <c r="B124" s="46"/>
      <c r="C124" s="47"/>
      <c r="D124" s="39"/>
      <c r="E124" s="40"/>
      <c r="F124" s="40"/>
      <c r="G124" s="40"/>
      <c r="H124" s="40"/>
      <c r="I124" s="42"/>
      <c r="J124" s="77"/>
      <c r="K124" s="30"/>
      <c r="L124" s="33"/>
    </row>
    <row r="125" spans="2:14">
      <c r="B125" s="46"/>
      <c r="C125" s="47" t="s">
        <v>139</v>
      </c>
      <c r="D125" s="39">
        <v>1</v>
      </c>
      <c r="E125" s="40">
        <v>1</v>
      </c>
      <c r="F125" s="40">
        <v>1</v>
      </c>
      <c r="G125" s="40">
        <v>0.15</v>
      </c>
      <c r="H125" s="40">
        <f>ROUND(D125*E125*F125*G125,2)</f>
        <v>0.15</v>
      </c>
      <c r="I125" s="42">
        <v>910</v>
      </c>
      <c r="J125" s="77" t="s">
        <v>993</v>
      </c>
      <c r="K125" s="475">
        <f>H125*I125</f>
        <v>136.5</v>
      </c>
      <c r="L125" s="33"/>
    </row>
    <row r="126" spans="2:14">
      <c r="B126" s="46"/>
      <c r="C126" s="47" t="s">
        <v>121</v>
      </c>
      <c r="D126" s="39">
        <v>1</v>
      </c>
      <c r="E126" s="40">
        <v>1</v>
      </c>
      <c r="F126" s="40">
        <v>1</v>
      </c>
      <c r="G126" s="40">
        <v>1</v>
      </c>
      <c r="H126" s="40">
        <f>ROUND(D126*E126*F126*G126,2)</f>
        <v>1</v>
      </c>
      <c r="I126" s="42">
        <v>120</v>
      </c>
      <c r="J126" s="77" t="s">
        <v>973</v>
      </c>
      <c r="K126" s="475">
        <f>H126*I126</f>
        <v>120</v>
      </c>
      <c r="L126" s="33"/>
    </row>
    <row r="127" spans="2:14" ht="26.4">
      <c r="B127" s="49"/>
      <c r="C127" s="593" t="s">
        <v>122</v>
      </c>
      <c r="D127" s="51">
        <v>1</v>
      </c>
      <c r="E127" s="52">
        <f>E125</f>
        <v>1</v>
      </c>
      <c r="F127" s="52">
        <f>F125</f>
        <v>1</v>
      </c>
      <c r="G127" s="52">
        <v>1</v>
      </c>
      <c r="H127" s="40">
        <f>ROUND(D127*E127*F127*G127,2)</f>
        <v>1</v>
      </c>
      <c r="I127" s="53">
        <v>70</v>
      </c>
      <c r="J127" s="79" t="s">
        <v>989</v>
      </c>
      <c r="K127" s="475">
        <f>H127*I127</f>
        <v>70</v>
      </c>
      <c r="L127" s="33"/>
    </row>
    <row r="128" spans="2:14">
      <c r="B128" s="49"/>
      <c r="C128" s="50" t="s">
        <v>1142</v>
      </c>
      <c r="D128" s="51">
        <v>1</v>
      </c>
      <c r="E128" s="52">
        <v>0.12</v>
      </c>
      <c r="F128" s="52">
        <v>1</v>
      </c>
      <c r="G128" s="595">
        <v>1</v>
      </c>
      <c r="H128" s="40">
        <f>ROUND(D128*E128*F128*G128,2)</f>
        <v>0.12</v>
      </c>
      <c r="I128" s="53">
        <v>8500</v>
      </c>
      <c r="J128" s="79" t="s">
        <v>973</v>
      </c>
      <c r="K128" s="475">
        <f>H128*I128</f>
        <v>1020</v>
      </c>
      <c r="L128" s="33"/>
    </row>
    <row r="129" spans="2:13" ht="13.5" customHeight="1">
      <c r="B129" s="56"/>
      <c r="C129" s="599" t="s">
        <v>150</v>
      </c>
      <c r="D129" s="58">
        <v>1</v>
      </c>
      <c r="E129" s="59">
        <v>1</v>
      </c>
      <c r="F129" s="59">
        <v>1</v>
      </c>
      <c r="G129" s="59">
        <v>1</v>
      </c>
      <c r="H129" s="45">
        <f>ROUND(D129*E129*F129*G129,2)</f>
        <v>1</v>
      </c>
      <c r="I129" s="60">
        <v>12</v>
      </c>
      <c r="J129" s="80" t="s">
        <v>973</v>
      </c>
      <c r="K129" s="62">
        <f>H129*I129</f>
        <v>12</v>
      </c>
      <c r="L129" s="33"/>
    </row>
    <row r="130" spans="2:13">
      <c r="B130" s="33"/>
      <c r="C130" s="33"/>
      <c r="D130" s="74"/>
      <c r="E130" s="552"/>
      <c r="F130" s="552"/>
      <c r="G130" s="552"/>
      <c r="H130" s="26"/>
      <c r="I130" s="569"/>
      <c r="J130" s="29"/>
      <c r="K130" s="552"/>
      <c r="L130" s="33"/>
      <c r="M130" s="597"/>
    </row>
    <row r="131" spans="2:13" ht="13.8" thickBot="1">
      <c r="B131" s="33"/>
      <c r="C131" s="33"/>
      <c r="D131" s="74"/>
      <c r="E131" s="552"/>
      <c r="F131" s="552"/>
      <c r="G131" s="552"/>
      <c r="H131" s="26"/>
      <c r="I131" s="569"/>
      <c r="J131" s="29"/>
      <c r="K131" s="552"/>
      <c r="L131" s="33"/>
      <c r="M131" s="597"/>
    </row>
    <row r="132" spans="2:13">
      <c r="B132" s="851" t="s">
        <v>975</v>
      </c>
      <c r="C132" s="856" t="s">
        <v>976</v>
      </c>
      <c r="D132" s="13" t="s">
        <v>977</v>
      </c>
      <c r="E132" s="14" t="s">
        <v>978</v>
      </c>
      <c r="F132" s="14" t="s">
        <v>979</v>
      </c>
      <c r="G132" s="14" t="s">
        <v>980</v>
      </c>
      <c r="H132" s="15" t="s">
        <v>981</v>
      </c>
      <c r="I132" s="16" t="s">
        <v>525</v>
      </c>
      <c r="J132" s="858" t="s">
        <v>982</v>
      </c>
      <c r="K132" s="17" t="s">
        <v>983</v>
      </c>
      <c r="L132" s="33"/>
      <c r="M132" s="597"/>
    </row>
    <row r="133" spans="2:13" ht="27" thickBot="1">
      <c r="B133" s="852"/>
      <c r="C133" s="857"/>
      <c r="D133" s="20" t="s">
        <v>984</v>
      </c>
      <c r="E133" s="21" t="s">
        <v>985</v>
      </c>
      <c r="F133" s="21" t="s">
        <v>986</v>
      </c>
      <c r="G133" s="21" t="s">
        <v>987</v>
      </c>
      <c r="H133" s="22" t="s">
        <v>988</v>
      </c>
      <c r="I133" s="23" t="s">
        <v>526</v>
      </c>
      <c r="J133" s="859"/>
      <c r="K133" s="24"/>
      <c r="L133" s="33"/>
      <c r="M133" s="597"/>
    </row>
    <row r="134" spans="2:13">
      <c r="B134" s="296"/>
      <c r="C134" s="314"/>
      <c r="D134" s="315"/>
      <c r="E134" s="316"/>
      <c r="F134" s="316"/>
      <c r="G134" s="316"/>
      <c r="H134" s="316"/>
      <c r="I134" s="317"/>
      <c r="J134" s="318"/>
      <c r="K134" s="302"/>
      <c r="L134" s="33"/>
      <c r="M134" s="597"/>
    </row>
    <row r="135" spans="2:13">
      <c r="B135" s="303">
        <v>102</v>
      </c>
      <c r="C135" s="320" t="s">
        <v>129</v>
      </c>
      <c r="D135" s="305"/>
      <c r="E135" s="299"/>
      <c r="F135" s="299"/>
      <c r="G135" s="299"/>
      <c r="H135" s="299"/>
      <c r="I135" s="300"/>
      <c r="J135" s="306"/>
      <c r="K135" s="295"/>
      <c r="L135" s="33"/>
      <c r="M135" s="597"/>
    </row>
    <row r="136" spans="2:13" ht="13.8" thickBot="1">
      <c r="B136" s="303"/>
      <c r="C136" s="304"/>
      <c r="D136" s="305"/>
      <c r="E136" s="299"/>
      <c r="F136" s="299"/>
      <c r="G136" s="299"/>
      <c r="H136" s="299"/>
      <c r="I136" s="300"/>
      <c r="J136" s="306"/>
      <c r="K136" s="295"/>
      <c r="L136" s="33"/>
      <c r="M136" s="597"/>
    </row>
    <row r="137" spans="2:13" ht="13.8" thickBot="1">
      <c r="B137" s="489">
        <v>102.1</v>
      </c>
      <c r="C137" s="863" t="s">
        <v>128</v>
      </c>
      <c r="D137" s="864"/>
      <c r="E137" s="864"/>
      <c r="F137" s="864"/>
      <c r="G137" s="864"/>
      <c r="H137" s="864"/>
      <c r="I137" s="865"/>
      <c r="J137" s="477" t="s">
        <v>973</v>
      </c>
      <c r="K137" s="478">
        <f>SUM(K138:K143)</f>
        <v>5458</v>
      </c>
      <c r="L137" s="33"/>
      <c r="M137" s="597"/>
    </row>
    <row r="138" spans="2:13">
      <c r="B138" s="46"/>
      <c r="C138" s="47" t="s">
        <v>139</v>
      </c>
      <c r="D138" s="39">
        <v>1</v>
      </c>
      <c r="E138" s="40">
        <v>1</v>
      </c>
      <c r="F138" s="40">
        <v>1</v>
      </c>
      <c r="G138" s="40">
        <v>0.25</v>
      </c>
      <c r="H138" s="40">
        <f>E138*G138*F138*D138</f>
        <v>0.25</v>
      </c>
      <c r="I138" s="42">
        <v>880</v>
      </c>
      <c r="J138" s="77" t="s">
        <v>993</v>
      </c>
      <c r="K138" s="30">
        <f t="shared" ref="K138:K143" si="15">I138*H138</f>
        <v>220</v>
      </c>
      <c r="L138" s="33"/>
      <c r="M138" s="597"/>
    </row>
    <row r="139" spans="2:13">
      <c r="B139" s="46"/>
      <c r="C139" s="47" t="s">
        <v>121</v>
      </c>
      <c r="D139" s="39">
        <v>1</v>
      </c>
      <c r="E139" s="40">
        <v>1</v>
      </c>
      <c r="F139" s="40">
        <v>1</v>
      </c>
      <c r="G139" s="40">
        <v>1</v>
      </c>
      <c r="H139" s="40">
        <f>E139*G139*F139*D139</f>
        <v>1</v>
      </c>
      <c r="I139" s="42">
        <v>120</v>
      </c>
      <c r="J139" s="77" t="s">
        <v>973</v>
      </c>
      <c r="K139" s="30">
        <f t="shared" si="15"/>
        <v>120</v>
      </c>
      <c r="L139" s="33"/>
      <c r="M139" s="597"/>
    </row>
    <row r="140" spans="2:13" ht="26.4">
      <c r="B140" s="46"/>
      <c r="C140" s="593" t="s">
        <v>122</v>
      </c>
      <c r="D140" s="39">
        <v>53.4</v>
      </c>
      <c r="E140" s="40">
        <v>1</v>
      </c>
      <c r="F140" s="40">
        <v>1</v>
      </c>
      <c r="G140" s="40">
        <v>1</v>
      </c>
      <c r="H140" s="40">
        <f>E140*G140*F140*D140</f>
        <v>53.4</v>
      </c>
      <c r="I140" s="42">
        <v>70</v>
      </c>
      <c r="J140" s="77" t="s">
        <v>989</v>
      </c>
      <c r="K140" s="30">
        <f t="shared" si="15"/>
        <v>3738</v>
      </c>
      <c r="L140" s="33"/>
      <c r="M140" s="597"/>
    </row>
    <row r="141" spans="2:13">
      <c r="B141" s="49"/>
      <c r="C141" s="50" t="s">
        <v>1142</v>
      </c>
      <c r="D141" s="616">
        <v>0.16</v>
      </c>
      <c r="E141" s="595">
        <v>1</v>
      </c>
      <c r="F141" s="52">
        <v>1</v>
      </c>
      <c r="G141" s="52">
        <v>1</v>
      </c>
      <c r="H141" s="40">
        <f>E141*G141*F141*D141</f>
        <v>0.16</v>
      </c>
      <c r="I141" s="53">
        <v>8500</v>
      </c>
      <c r="J141" s="79" t="s">
        <v>136</v>
      </c>
      <c r="K141" s="30">
        <f t="shared" si="15"/>
        <v>1360</v>
      </c>
      <c r="L141" s="33"/>
      <c r="M141" s="597"/>
    </row>
    <row r="142" spans="2:13">
      <c r="B142" s="49"/>
      <c r="C142" s="50" t="s">
        <v>140</v>
      </c>
      <c r="D142" s="51">
        <v>1</v>
      </c>
      <c r="E142" s="52">
        <v>1</v>
      </c>
      <c r="F142" s="52">
        <v>1</v>
      </c>
      <c r="G142" s="52">
        <v>1</v>
      </c>
      <c r="H142" s="40">
        <f>E142*G142*F142*D142</f>
        <v>1</v>
      </c>
      <c r="I142" s="53">
        <v>8</v>
      </c>
      <c r="J142" s="79" t="s">
        <v>973</v>
      </c>
      <c r="K142" s="30">
        <f t="shared" si="15"/>
        <v>8</v>
      </c>
      <c r="L142" s="33"/>
      <c r="M142" s="597"/>
    </row>
    <row r="143" spans="2:13" ht="13.8" thickBot="1">
      <c r="B143" s="56"/>
      <c r="C143" s="57" t="s">
        <v>141</v>
      </c>
      <c r="D143" s="58">
        <v>1</v>
      </c>
      <c r="E143" s="59">
        <v>1</v>
      </c>
      <c r="F143" s="59">
        <v>1</v>
      </c>
      <c r="G143" s="59">
        <v>1</v>
      </c>
      <c r="H143" s="40">
        <f>1</f>
        <v>1</v>
      </c>
      <c r="I143" s="60">
        <v>12</v>
      </c>
      <c r="J143" s="80" t="s">
        <v>973</v>
      </c>
      <c r="K143" s="30">
        <f t="shared" si="15"/>
        <v>12</v>
      </c>
      <c r="L143" s="33"/>
      <c r="M143" s="597"/>
    </row>
    <row r="144" spans="2:13" ht="13.8" thickBot="1">
      <c r="B144" s="489">
        <v>102.2</v>
      </c>
      <c r="C144" s="863" t="s">
        <v>509</v>
      </c>
      <c r="D144" s="864"/>
      <c r="E144" s="864"/>
      <c r="F144" s="864"/>
      <c r="G144" s="864"/>
      <c r="H144" s="864"/>
      <c r="I144" s="865"/>
      <c r="J144" s="477" t="s">
        <v>973</v>
      </c>
      <c r="K144" s="478">
        <f>SUM(K145:K148)</f>
        <v>991</v>
      </c>
      <c r="L144" s="33"/>
      <c r="M144" s="597"/>
    </row>
    <row r="145" spans="2:13">
      <c r="B145" s="46"/>
      <c r="C145" s="47" t="s">
        <v>208</v>
      </c>
      <c r="D145" s="39">
        <v>1</v>
      </c>
      <c r="E145" s="40">
        <v>1</v>
      </c>
      <c r="F145" s="40">
        <v>1</v>
      </c>
      <c r="G145" s="40">
        <v>1</v>
      </c>
      <c r="H145" s="40">
        <v>1</v>
      </c>
      <c r="I145" s="42">
        <v>890</v>
      </c>
      <c r="J145" s="77" t="s">
        <v>993</v>
      </c>
      <c r="K145" s="30">
        <f>I145*H145</f>
        <v>890</v>
      </c>
      <c r="L145" s="33"/>
      <c r="M145" s="597"/>
    </row>
    <row r="146" spans="2:13" ht="26.4">
      <c r="B146" s="46"/>
      <c r="C146" s="593" t="s">
        <v>122</v>
      </c>
      <c r="D146" s="39">
        <v>1</v>
      </c>
      <c r="E146" s="40">
        <v>1</v>
      </c>
      <c r="F146" s="40">
        <v>1</v>
      </c>
      <c r="G146" s="40">
        <v>1</v>
      </c>
      <c r="H146" s="40">
        <v>1</v>
      </c>
      <c r="I146" s="42">
        <v>70</v>
      </c>
      <c r="J146" s="77" t="s">
        <v>989</v>
      </c>
      <c r="K146" s="30">
        <f>I146*H146</f>
        <v>70</v>
      </c>
      <c r="L146" s="33"/>
      <c r="M146" s="597"/>
    </row>
    <row r="147" spans="2:13">
      <c r="B147" s="49"/>
      <c r="C147" s="50" t="s">
        <v>158</v>
      </c>
      <c r="D147" s="51">
        <v>1</v>
      </c>
      <c r="E147" s="52">
        <v>1</v>
      </c>
      <c r="F147" s="52">
        <v>1</v>
      </c>
      <c r="G147" s="52">
        <v>1</v>
      </c>
      <c r="H147" s="40">
        <v>1</v>
      </c>
      <c r="I147" s="53">
        <v>19</v>
      </c>
      <c r="J147" s="79"/>
      <c r="K147" s="30">
        <f>I147*H147</f>
        <v>19</v>
      </c>
      <c r="L147" s="33"/>
      <c r="M147" s="597"/>
    </row>
    <row r="148" spans="2:13" ht="13.8" thickBot="1">
      <c r="B148" s="56"/>
      <c r="C148" s="57" t="s">
        <v>159</v>
      </c>
      <c r="D148" s="58">
        <v>1</v>
      </c>
      <c r="E148" s="59">
        <v>1</v>
      </c>
      <c r="F148" s="59">
        <v>1</v>
      </c>
      <c r="G148" s="59">
        <v>1</v>
      </c>
      <c r="H148" s="45">
        <v>1</v>
      </c>
      <c r="I148" s="60">
        <v>12</v>
      </c>
      <c r="J148" s="80" t="s">
        <v>973</v>
      </c>
      <c r="K148" s="30">
        <f>I148*H148</f>
        <v>12</v>
      </c>
      <c r="L148" s="33"/>
      <c r="M148" s="597"/>
    </row>
    <row r="149" spans="2:13" ht="26.25" customHeight="1" thickBot="1">
      <c r="B149" s="489">
        <v>102.3</v>
      </c>
      <c r="C149" s="863" t="s">
        <v>133</v>
      </c>
      <c r="D149" s="864"/>
      <c r="E149" s="864"/>
      <c r="F149" s="864"/>
      <c r="G149" s="864"/>
      <c r="H149" s="864"/>
      <c r="I149" s="865"/>
      <c r="J149" s="477" t="s">
        <v>973</v>
      </c>
      <c r="K149" s="478">
        <f>SUM(K150:K158)</f>
        <v>3076</v>
      </c>
      <c r="L149" s="33"/>
      <c r="M149" s="597"/>
    </row>
    <row r="150" spans="2:13">
      <c r="B150" s="46"/>
      <c r="C150" s="47" t="s">
        <v>148</v>
      </c>
      <c r="D150" s="39">
        <v>1</v>
      </c>
      <c r="E150" s="40">
        <v>1</v>
      </c>
      <c r="F150" s="40">
        <v>1</v>
      </c>
      <c r="G150" s="40">
        <v>0.15</v>
      </c>
      <c r="H150" s="40">
        <f>ROUND(D150*E150*F150*G150,2)</f>
        <v>0.15</v>
      </c>
      <c r="I150" s="42">
        <v>910</v>
      </c>
      <c r="J150" s="77" t="s">
        <v>993</v>
      </c>
      <c r="K150" s="475">
        <f>H150*I150</f>
        <v>136.5</v>
      </c>
      <c r="L150" s="33"/>
      <c r="M150" s="597"/>
    </row>
    <row r="151" spans="2:13">
      <c r="B151" s="46"/>
      <c r="C151" s="50" t="s">
        <v>124</v>
      </c>
      <c r="D151" s="51">
        <v>1</v>
      </c>
      <c r="E151" s="52">
        <v>0.12</v>
      </c>
      <c r="F151" s="52">
        <v>1</v>
      </c>
      <c r="G151" s="595">
        <v>1</v>
      </c>
      <c r="H151" s="40">
        <f>ROUND(D151*E151*F151*G151,2)</f>
        <v>0.12</v>
      </c>
      <c r="I151" s="53">
        <v>8500</v>
      </c>
      <c r="J151" s="79" t="s">
        <v>973</v>
      </c>
      <c r="K151" s="475">
        <f>H151*I151</f>
        <v>1020</v>
      </c>
      <c r="L151" s="33"/>
      <c r="M151" s="597"/>
    </row>
    <row r="152" spans="2:13">
      <c r="B152" s="49"/>
      <c r="C152" s="73" t="s">
        <v>123</v>
      </c>
      <c r="D152" s="51">
        <v>1</v>
      </c>
      <c r="E152" s="52">
        <v>1</v>
      </c>
      <c r="F152" s="52">
        <v>1</v>
      </c>
      <c r="G152" s="52">
        <v>1</v>
      </c>
      <c r="H152" s="40">
        <f>ROUND(D152*E152*F152*G152,2)</f>
        <v>1</v>
      </c>
      <c r="I152" s="53">
        <v>170</v>
      </c>
      <c r="J152" s="79" t="s">
        <v>973</v>
      </c>
      <c r="K152" s="475">
        <f>I152*H152</f>
        <v>170</v>
      </c>
      <c r="L152" s="33"/>
      <c r="M152" s="597"/>
    </row>
    <row r="153" spans="2:13">
      <c r="B153" s="56"/>
      <c r="C153" s="50" t="s">
        <v>162</v>
      </c>
      <c r="D153" s="51">
        <v>1</v>
      </c>
      <c r="E153" s="52">
        <v>1</v>
      </c>
      <c r="F153" s="52">
        <v>1.1000000000000001</v>
      </c>
      <c r="G153" s="52">
        <v>1</v>
      </c>
      <c r="H153" s="40">
        <f>E153*F153*G153</f>
        <v>1.1000000000000001</v>
      </c>
      <c r="I153" s="53">
        <v>95</v>
      </c>
      <c r="J153" s="79" t="s">
        <v>989</v>
      </c>
      <c r="K153" s="475">
        <f t="shared" ref="K153:K158" si="16">I153*H153</f>
        <v>104.50000000000001</v>
      </c>
      <c r="L153" s="33"/>
      <c r="M153" s="597"/>
    </row>
    <row r="154" spans="2:13">
      <c r="B154" s="600"/>
      <c r="C154" s="50" t="s">
        <v>161</v>
      </c>
      <c r="D154" s="51">
        <v>1</v>
      </c>
      <c r="E154" s="52">
        <v>1</v>
      </c>
      <c r="F154" s="52">
        <v>1</v>
      </c>
      <c r="G154" s="52">
        <v>1</v>
      </c>
      <c r="H154" s="40">
        <v>1</v>
      </c>
      <c r="I154" s="53">
        <v>70</v>
      </c>
      <c r="J154" s="79" t="s">
        <v>989</v>
      </c>
      <c r="K154" s="475">
        <f t="shared" si="16"/>
        <v>70</v>
      </c>
      <c r="L154" s="33"/>
      <c r="M154" s="597"/>
    </row>
    <row r="155" spans="2:13">
      <c r="B155" s="49"/>
      <c r="C155" s="1" t="s">
        <v>160</v>
      </c>
      <c r="D155" s="51">
        <v>1</v>
      </c>
      <c r="E155" s="52">
        <v>1</v>
      </c>
      <c r="F155" s="52">
        <v>1</v>
      </c>
      <c r="G155" s="52">
        <v>1</v>
      </c>
      <c r="H155" s="40">
        <v>1</v>
      </c>
      <c r="I155" s="53">
        <v>170</v>
      </c>
      <c r="J155" s="79" t="s">
        <v>973</v>
      </c>
      <c r="K155" s="475">
        <f t="shared" si="16"/>
        <v>170</v>
      </c>
      <c r="L155" s="33"/>
      <c r="M155" s="597"/>
    </row>
    <row r="156" spans="2:13">
      <c r="B156" s="49"/>
      <c r="C156" s="73" t="s">
        <v>163</v>
      </c>
      <c r="D156" s="51">
        <v>8</v>
      </c>
      <c r="E156" s="52">
        <v>1</v>
      </c>
      <c r="F156" s="52">
        <v>1</v>
      </c>
      <c r="G156" s="52">
        <v>1</v>
      </c>
      <c r="H156" s="40">
        <v>8</v>
      </c>
      <c r="I156" s="601">
        <v>60</v>
      </c>
      <c r="J156" s="79" t="s">
        <v>973</v>
      </c>
      <c r="K156" s="475">
        <f t="shared" si="16"/>
        <v>480</v>
      </c>
      <c r="L156" s="33"/>
      <c r="M156" s="597"/>
    </row>
    <row r="157" spans="2:13">
      <c r="B157" s="49"/>
      <c r="C157" s="73" t="s">
        <v>164</v>
      </c>
      <c r="D157" s="51">
        <v>5</v>
      </c>
      <c r="E157" s="52">
        <v>1</v>
      </c>
      <c r="F157" s="52">
        <v>1</v>
      </c>
      <c r="G157" s="52">
        <v>1</v>
      </c>
      <c r="H157" s="40">
        <v>5</v>
      </c>
      <c r="I157" s="601">
        <v>60</v>
      </c>
      <c r="J157" s="79" t="s">
        <v>973</v>
      </c>
      <c r="K157" s="475">
        <f t="shared" si="16"/>
        <v>300</v>
      </c>
      <c r="L157" s="33"/>
      <c r="M157" s="597"/>
    </row>
    <row r="158" spans="2:13" ht="13.8" thickBot="1">
      <c r="B158" s="63"/>
      <c r="C158" s="602" t="s">
        <v>165</v>
      </c>
      <c r="D158" s="65">
        <v>25</v>
      </c>
      <c r="E158" s="66">
        <v>1</v>
      </c>
      <c r="F158" s="66">
        <v>1</v>
      </c>
      <c r="G158" s="66">
        <v>1</v>
      </c>
      <c r="H158" s="72">
        <v>25</v>
      </c>
      <c r="I158" s="603">
        <v>25</v>
      </c>
      <c r="J158" s="81" t="s">
        <v>973</v>
      </c>
      <c r="K158" s="617">
        <f t="shared" si="16"/>
        <v>625</v>
      </c>
      <c r="L158" s="33"/>
      <c r="M158" s="597"/>
    </row>
    <row r="159" spans="2:13" ht="13.8" thickBot="1">
      <c r="B159" s="33"/>
      <c r="C159" s="73"/>
      <c r="D159" s="74"/>
      <c r="E159" s="552"/>
      <c r="F159" s="552"/>
      <c r="G159" s="552"/>
      <c r="H159" s="26"/>
      <c r="I159" s="569"/>
      <c r="J159" s="29"/>
      <c r="K159" s="552"/>
      <c r="L159" s="33"/>
      <c r="M159" s="597"/>
    </row>
    <row r="160" spans="2:13" ht="26.25" customHeight="1" thickBot="1">
      <c r="B160" s="489">
        <v>102.4</v>
      </c>
      <c r="C160" s="863" t="s">
        <v>156</v>
      </c>
      <c r="D160" s="864"/>
      <c r="E160" s="864"/>
      <c r="F160" s="864"/>
      <c r="G160" s="864"/>
      <c r="H160" s="864"/>
      <c r="I160" s="865"/>
      <c r="J160" s="477" t="s">
        <v>973</v>
      </c>
      <c r="K160" s="478">
        <f>SUM(K161:K165)</f>
        <v>1975.4559999999999</v>
      </c>
      <c r="L160" s="33"/>
      <c r="M160" s="597"/>
    </row>
    <row r="161" spans="2:13">
      <c r="B161" s="46"/>
      <c r="C161" s="47" t="s">
        <v>166</v>
      </c>
      <c r="D161" s="39">
        <v>1</v>
      </c>
      <c r="E161" s="40">
        <v>0.44</v>
      </c>
      <c r="F161" s="40">
        <v>0.44</v>
      </c>
      <c r="G161" s="40">
        <v>1</v>
      </c>
      <c r="H161" s="40">
        <f>G161*F161*E161*D161</f>
        <v>0.19359999999999999</v>
      </c>
      <c r="I161" s="42">
        <v>910</v>
      </c>
      <c r="J161" s="77" t="s">
        <v>993</v>
      </c>
      <c r="K161" s="30">
        <f>I161*H161</f>
        <v>176.17599999999999</v>
      </c>
      <c r="L161" s="33"/>
      <c r="M161" s="597"/>
    </row>
    <row r="162" spans="2:13">
      <c r="B162" s="46"/>
      <c r="C162" s="47" t="s">
        <v>167</v>
      </c>
      <c r="D162" s="39">
        <v>2</v>
      </c>
      <c r="E162" s="40">
        <v>0.88</v>
      </c>
      <c r="F162" s="40">
        <v>1</v>
      </c>
      <c r="G162" s="40">
        <v>1</v>
      </c>
      <c r="H162" s="40">
        <f>G162*F162*E162*D162</f>
        <v>1.76</v>
      </c>
      <c r="I162" s="42">
        <v>120</v>
      </c>
      <c r="J162" s="77" t="s">
        <v>973</v>
      </c>
      <c r="K162" s="30">
        <f>I162*H162</f>
        <v>211.2</v>
      </c>
      <c r="L162" s="33"/>
      <c r="M162" s="597"/>
    </row>
    <row r="163" spans="2:13">
      <c r="B163" s="49"/>
      <c r="C163" s="50" t="s">
        <v>1142</v>
      </c>
      <c r="D163" s="51">
        <v>180</v>
      </c>
      <c r="E163" s="52">
        <v>1</v>
      </c>
      <c r="F163" s="52">
        <v>1</v>
      </c>
      <c r="G163" s="595">
        <v>1E-3</v>
      </c>
      <c r="H163" s="40">
        <f>G163*F163*E163*D163</f>
        <v>0.18</v>
      </c>
      <c r="I163" s="53">
        <v>8500</v>
      </c>
      <c r="J163" s="79" t="s">
        <v>136</v>
      </c>
      <c r="K163" s="30">
        <f>I163*H163</f>
        <v>1530</v>
      </c>
      <c r="L163" s="33"/>
      <c r="M163" s="597"/>
    </row>
    <row r="164" spans="2:13">
      <c r="B164" s="49"/>
      <c r="C164" s="50" t="s">
        <v>168</v>
      </c>
      <c r="D164" s="51">
        <v>2</v>
      </c>
      <c r="E164" s="52">
        <v>0.88</v>
      </c>
      <c r="F164" s="52">
        <v>1</v>
      </c>
      <c r="G164" s="52">
        <v>1</v>
      </c>
      <c r="H164" s="40">
        <f>G164*F164*E164*D164</f>
        <v>1.76</v>
      </c>
      <c r="I164" s="53">
        <v>8</v>
      </c>
      <c r="J164" s="79" t="s">
        <v>973</v>
      </c>
      <c r="K164" s="30">
        <f>I164*H164</f>
        <v>14.08</v>
      </c>
      <c r="L164" s="33"/>
      <c r="M164" s="597"/>
    </row>
    <row r="165" spans="2:13" ht="13.8" thickBot="1">
      <c r="B165" s="56"/>
      <c r="C165" s="57" t="s">
        <v>165</v>
      </c>
      <c r="D165" s="58">
        <v>2</v>
      </c>
      <c r="E165" s="59">
        <v>0.88</v>
      </c>
      <c r="F165" s="59">
        <v>1</v>
      </c>
      <c r="G165" s="59">
        <v>1</v>
      </c>
      <c r="H165" s="40">
        <f>G165*F165*E165*D165</f>
        <v>1.76</v>
      </c>
      <c r="I165" s="60">
        <v>25</v>
      </c>
      <c r="J165" s="80" t="s">
        <v>973</v>
      </c>
      <c r="K165" s="30">
        <f>I165*H165</f>
        <v>44</v>
      </c>
      <c r="L165" s="33"/>
      <c r="M165" s="597"/>
    </row>
    <row r="166" spans="2:13" ht="26.25" customHeight="1" thickBot="1">
      <c r="B166" s="489">
        <v>102.5</v>
      </c>
      <c r="C166" s="863" t="s">
        <v>157</v>
      </c>
      <c r="D166" s="864"/>
      <c r="E166" s="864"/>
      <c r="F166" s="864"/>
      <c r="G166" s="864"/>
      <c r="H166" s="864"/>
      <c r="I166" s="865"/>
      <c r="J166" s="477" t="s">
        <v>973</v>
      </c>
      <c r="K166" s="478">
        <f>SUM(K167:K171)</f>
        <v>2495.5925000000002</v>
      </c>
      <c r="L166" s="33"/>
      <c r="M166" s="597"/>
    </row>
    <row r="167" spans="2:13">
      <c r="B167" s="46"/>
      <c r="C167" s="47" t="s">
        <v>169</v>
      </c>
      <c r="D167" s="39">
        <v>1</v>
      </c>
      <c r="E167" s="40">
        <v>1</v>
      </c>
      <c r="F167" s="40">
        <v>1</v>
      </c>
      <c r="G167" s="40">
        <v>0.25</v>
      </c>
      <c r="H167" s="40">
        <v>1</v>
      </c>
      <c r="I167" s="42">
        <v>910</v>
      </c>
      <c r="J167" s="77" t="s">
        <v>993</v>
      </c>
      <c r="K167" s="30">
        <f>I167*H167</f>
        <v>910</v>
      </c>
      <c r="L167" s="33"/>
      <c r="M167" s="597"/>
    </row>
    <row r="168" spans="2:13">
      <c r="B168" s="46"/>
      <c r="C168" s="47" t="s">
        <v>170</v>
      </c>
      <c r="D168" s="39">
        <v>1</v>
      </c>
      <c r="E168" s="40">
        <v>1</v>
      </c>
      <c r="F168" s="40">
        <v>1</v>
      </c>
      <c r="G168" s="40">
        <v>1</v>
      </c>
      <c r="H168" s="40">
        <v>1</v>
      </c>
      <c r="I168" s="42">
        <v>210</v>
      </c>
      <c r="J168" s="77" t="s">
        <v>973</v>
      </c>
      <c r="K168" s="30">
        <f>I168*H168</f>
        <v>210</v>
      </c>
      <c r="L168" s="33"/>
      <c r="M168" s="597"/>
    </row>
    <row r="169" spans="2:13">
      <c r="B169" s="49"/>
      <c r="C169" s="50" t="s">
        <v>1142</v>
      </c>
      <c r="D169" s="616">
        <v>0.16</v>
      </c>
      <c r="E169" s="52">
        <v>1</v>
      </c>
      <c r="F169" s="52">
        <v>1</v>
      </c>
      <c r="G169" s="595">
        <v>1</v>
      </c>
      <c r="H169" s="40">
        <f>G169*F169*E169*D169</f>
        <v>0.16</v>
      </c>
      <c r="I169" s="53">
        <v>8500</v>
      </c>
      <c r="J169" s="79" t="s">
        <v>136</v>
      </c>
      <c r="K169" s="30">
        <f>I169*H169</f>
        <v>1360</v>
      </c>
      <c r="L169" s="33"/>
      <c r="M169" s="597"/>
    </row>
    <row r="170" spans="2:13">
      <c r="B170" s="49"/>
      <c r="C170" s="50" t="s">
        <v>171</v>
      </c>
      <c r="D170" s="51">
        <v>3</v>
      </c>
      <c r="E170" s="52">
        <v>1</v>
      </c>
      <c r="F170" s="52">
        <v>0.35</v>
      </c>
      <c r="G170" s="52">
        <v>0.45</v>
      </c>
      <c r="H170" s="40">
        <f>G170*F170*E170*D170</f>
        <v>0.47250000000000003</v>
      </c>
      <c r="I170" s="53">
        <v>8</v>
      </c>
      <c r="J170" s="79" t="s">
        <v>973</v>
      </c>
      <c r="K170" s="30">
        <f>I170*H170</f>
        <v>3.7800000000000002</v>
      </c>
      <c r="L170" s="33"/>
      <c r="M170" s="597"/>
    </row>
    <row r="171" spans="2:13" ht="13.8" thickBot="1">
      <c r="B171" s="56"/>
      <c r="C171" s="57" t="s">
        <v>165</v>
      </c>
      <c r="D171" s="58">
        <v>3</v>
      </c>
      <c r="E171" s="59">
        <v>1</v>
      </c>
      <c r="F171" s="59">
        <v>0.35</v>
      </c>
      <c r="G171" s="59">
        <v>0.45</v>
      </c>
      <c r="H171" s="45">
        <f>G171*F171*E171*D171</f>
        <v>0.47250000000000003</v>
      </c>
      <c r="I171" s="60">
        <v>25</v>
      </c>
      <c r="J171" s="80" t="s">
        <v>973</v>
      </c>
      <c r="K171" s="30">
        <f>I171*H171</f>
        <v>11.8125</v>
      </c>
      <c r="L171" s="33"/>
      <c r="M171" s="597"/>
    </row>
    <row r="172" spans="2:13" ht="26.25" customHeight="1" thickBot="1">
      <c r="B172" s="489">
        <v>102.6</v>
      </c>
      <c r="C172" s="863" t="s">
        <v>198</v>
      </c>
      <c r="D172" s="864"/>
      <c r="E172" s="864"/>
      <c r="F172" s="864"/>
      <c r="G172" s="864"/>
      <c r="H172" s="864"/>
      <c r="I172" s="865"/>
      <c r="J172" s="477" t="s">
        <v>136</v>
      </c>
      <c r="K172" s="478">
        <f>SUM(K173:K177)</f>
        <v>25630</v>
      </c>
      <c r="L172" s="33"/>
      <c r="M172" s="597"/>
    </row>
    <row r="173" spans="2:13">
      <c r="B173" s="46"/>
      <c r="C173" s="78" t="s">
        <v>201</v>
      </c>
      <c r="D173" s="615">
        <v>0.6</v>
      </c>
      <c r="E173" s="40">
        <v>1</v>
      </c>
      <c r="F173" s="40">
        <v>1</v>
      </c>
      <c r="G173" s="40">
        <v>1</v>
      </c>
      <c r="H173" s="40">
        <f>D173</f>
        <v>0.6</v>
      </c>
      <c r="I173" s="42">
        <v>14500</v>
      </c>
      <c r="J173" s="77" t="s">
        <v>136</v>
      </c>
      <c r="K173" s="30">
        <f>I173*H173</f>
        <v>8700</v>
      </c>
      <c r="L173" s="33"/>
      <c r="M173" s="597"/>
    </row>
    <row r="174" spans="2:13">
      <c r="B174" s="46"/>
      <c r="C174" s="78" t="s">
        <v>202</v>
      </c>
      <c r="D174" s="615">
        <v>0.4</v>
      </c>
      <c r="E174" s="40">
        <v>1</v>
      </c>
      <c r="F174" s="40">
        <v>1</v>
      </c>
      <c r="G174" s="40">
        <v>1</v>
      </c>
      <c r="H174" s="40">
        <f>D174</f>
        <v>0.4</v>
      </c>
      <c r="I174" s="42">
        <v>21500</v>
      </c>
      <c r="J174" s="77" t="s">
        <v>136</v>
      </c>
      <c r="K174" s="30">
        <f>I174*H174</f>
        <v>8600</v>
      </c>
      <c r="L174" s="33"/>
      <c r="M174" s="597"/>
    </row>
    <row r="175" spans="2:13">
      <c r="B175" s="49"/>
      <c r="C175" s="55" t="s">
        <v>199</v>
      </c>
      <c r="D175" s="616">
        <v>0.05</v>
      </c>
      <c r="E175" s="52">
        <v>1</v>
      </c>
      <c r="F175" s="52">
        <v>1</v>
      </c>
      <c r="G175" s="595">
        <v>1</v>
      </c>
      <c r="H175" s="40">
        <v>0.01</v>
      </c>
      <c r="I175" s="53">
        <v>5000</v>
      </c>
      <c r="J175" s="79" t="s">
        <v>685</v>
      </c>
      <c r="K175" s="475">
        <f>I175*H175</f>
        <v>50</v>
      </c>
      <c r="L175" s="33"/>
      <c r="M175" s="597"/>
    </row>
    <row r="176" spans="2:13">
      <c r="B176" s="49"/>
      <c r="C176" s="55" t="s">
        <v>200</v>
      </c>
      <c r="D176" s="51">
        <v>30</v>
      </c>
      <c r="E176" s="52">
        <v>1</v>
      </c>
      <c r="F176" s="52">
        <v>1</v>
      </c>
      <c r="G176" s="52">
        <v>1</v>
      </c>
      <c r="H176" s="40">
        <f>D176</f>
        <v>30</v>
      </c>
      <c r="I176" s="53">
        <v>276</v>
      </c>
      <c r="J176" s="79" t="s">
        <v>203</v>
      </c>
      <c r="K176" s="475">
        <f>H176*I176</f>
        <v>8280</v>
      </c>
      <c r="L176" s="33"/>
      <c r="M176" s="597"/>
    </row>
    <row r="177" spans="2:13">
      <c r="B177" s="56"/>
      <c r="C177" s="57"/>
      <c r="D177" s="58"/>
      <c r="E177" s="59"/>
      <c r="F177" s="59"/>
      <c r="G177" s="59"/>
      <c r="H177" s="45"/>
      <c r="I177" s="60"/>
      <c r="J177" s="80"/>
      <c r="K177" s="62"/>
      <c r="L177" s="33"/>
      <c r="M177" s="597"/>
    </row>
    <row r="178" spans="2:13" ht="13.8" thickBot="1">
      <c r="B178" s="33"/>
      <c r="C178" s="73"/>
      <c r="D178" s="74"/>
      <c r="E178" s="552"/>
      <c r="F178" s="552"/>
      <c r="G178" s="552"/>
      <c r="H178" s="26"/>
      <c r="I178" s="569"/>
      <c r="J178" s="29"/>
      <c r="K178" s="552"/>
      <c r="L178" s="33"/>
      <c r="M178" s="597"/>
    </row>
    <row r="179" spans="2:13">
      <c r="B179" s="851" t="s">
        <v>975</v>
      </c>
      <c r="C179" s="856" t="s">
        <v>976</v>
      </c>
      <c r="D179" s="13" t="s">
        <v>977</v>
      </c>
      <c r="E179" s="14" t="s">
        <v>978</v>
      </c>
      <c r="F179" s="14" t="s">
        <v>979</v>
      </c>
      <c r="G179" s="14" t="s">
        <v>980</v>
      </c>
      <c r="H179" s="15" t="s">
        <v>981</v>
      </c>
      <c r="I179" s="16" t="s">
        <v>525</v>
      </c>
      <c r="J179" s="858" t="s">
        <v>982</v>
      </c>
      <c r="K179" s="17" t="s">
        <v>983</v>
      </c>
      <c r="L179" s="33"/>
      <c r="M179" s="597"/>
    </row>
    <row r="180" spans="2:13" ht="27" thickBot="1">
      <c r="B180" s="852"/>
      <c r="C180" s="857"/>
      <c r="D180" s="20" t="s">
        <v>984</v>
      </c>
      <c r="E180" s="21" t="s">
        <v>985</v>
      </c>
      <c r="F180" s="21" t="s">
        <v>986</v>
      </c>
      <c r="G180" s="21" t="s">
        <v>987</v>
      </c>
      <c r="H180" s="22" t="s">
        <v>988</v>
      </c>
      <c r="I180" s="23" t="s">
        <v>526</v>
      </c>
      <c r="J180" s="859"/>
      <c r="K180" s="24"/>
      <c r="L180" s="33"/>
      <c r="M180" s="597"/>
    </row>
    <row r="181" spans="2:13">
      <c r="B181" s="296"/>
      <c r="C181" s="314"/>
      <c r="D181" s="315"/>
      <c r="E181" s="316"/>
      <c r="F181" s="316"/>
      <c r="G181" s="316"/>
      <c r="H181" s="316"/>
      <c r="I181" s="317"/>
      <c r="J181" s="318"/>
      <c r="K181" s="302"/>
      <c r="L181" s="33"/>
      <c r="M181" s="597"/>
    </row>
    <row r="182" spans="2:13">
      <c r="B182" s="303">
        <v>103</v>
      </c>
      <c r="C182" s="320" t="s">
        <v>212</v>
      </c>
      <c r="D182" s="305"/>
      <c r="E182" s="299"/>
      <c r="F182" s="299"/>
      <c r="G182" s="299"/>
      <c r="H182" s="299"/>
      <c r="I182" s="300"/>
      <c r="J182" s="306"/>
      <c r="K182" s="295"/>
      <c r="L182" s="33"/>
      <c r="M182" s="597"/>
    </row>
    <row r="183" spans="2:13" ht="13.8" thickBot="1">
      <c r="B183" s="303"/>
      <c r="C183" s="304"/>
      <c r="D183" s="305"/>
      <c r="E183" s="299"/>
      <c r="F183" s="299"/>
      <c r="G183" s="299"/>
      <c r="H183" s="299"/>
      <c r="I183" s="300"/>
      <c r="J183" s="306"/>
      <c r="K183" s="295"/>
      <c r="L183" s="33"/>
      <c r="M183" s="597"/>
    </row>
    <row r="184" spans="2:13" ht="27" customHeight="1" thickBot="1">
      <c r="B184" s="489">
        <v>103.1</v>
      </c>
      <c r="C184" s="863" t="s">
        <v>213</v>
      </c>
      <c r="D184" s="864"/>
      <c r="E184" s="864"/>
      <c r="F184" s="864"/>
      <c r="G184" s="864"/>
      <c r="H184" s="864"/>
      <c r="I184" s="865"/>
      <c r="J184" s="477" t="s">
        <v>973</v>
      </c>
      <c r="K184" s="478">
        <f>SUM(K185:K189)</f>
        <v>1708.684</v>
      </c>
      <c r="L184" s="33"/>
      <c r="M184" s="597"/>
    </row>
    <row r="185" spans="2:13">
      <c r="B185" s="46"/>
      <c r="C185" s="47" t="s">
        <v>166</v>
      </c>
      <c r="D185" s="39">
        <v>1</v>
      </c>
      <c r="E185" s="40">
        <v>0.22</v>
      </c>
      <c r="F185" s="40">
        <v>0.22</v>
      </c>
      <c r="G185" s="40">
        <v>1</v>
      </c>
      <c r="H185" s="40">
        <f>F185*E185*D185</f>
        <v>4.8399999999999999E-2</v>
      </c>
      <c r="I185" s="42">
        <v>910</v>
      </c>
      <c r="J185" s="77" t="s">
        <v>993</v>
      </c>
      <c r="K185" s="475">
        <f>I185*H185</f>
        <v>44.043999999999997</v>
      </c>
      <c r="L185" s="33"/>
      <c r="M185" s="597"/>
    </row>
    <row r="186" spans="2:13">
      <c r="B186" s="46"/>
      <c r="C186" s="47" t="s">
        <v>167</v>
      </c>
      <c r="D186" s="39">
        <v>2</v>
      </c>
      <c r="E186" s="40">
        <v>0.44</v>
      </c>
      <c r="F186" s="40">
        <v>1</v>
      </c>
      <c r="G186" s="40">
        <v>1</v>
      </c>
      <c r="H186" s="40">
        <f>E186*D186</f>
        <v>0.88</v>
      </c>
      <c r="I186" s="42">
        <v>120</v>
      </c>
      <c r="J186" s="77" t="s">
        <v>973</v>
      </c>
      <c r="K186" s="475">
        <f>I186*H186</f>
        <v>105.6</v>
      </c>
      <c r="L186" s="33"/>
      <c r="M186" s="597"/>
    </row>
    <row r="187" spans="2:13">
      <c r="B187" s="49"/>
      <c r="C187" s="50" t="s">
        <v>1142</v>
      </c>
      <c r="D187" s="51">
        <v>180</v>
      </c>
      <c r="E187" s="52">
        <v>1</v>
      </c>
      <c r="F187" s="52">
        <v>1</v>
      </c>
      <c r="G187" s="595">
        <v>1E-3</v>
      </c>
      <c r="H187" s="40">
        <f>G187*D187</f>
        <v>0.18</v>
      </c>
      <c r="I187" s="53">
        <v>8500</v>
      </c>
      <c r="J187" s="79" t="s">
        <v>136</v>
      </c>
      <c r="K187" s="475">
        <f>I187*H187</f>
        <v>1530</v>
      </c>
      <c r="L187" s="33"/>
      <c r="M187" s="597"/>
    </row>
    <row r="188" spans="2:13">
      <c r="B188" s="49"/>
      <c r="C188" s="50" t="s">
        <v>168</v>
      </c>
      <c r="D188" s="51">
        <v>2</v>
      </c>
      <c r="E188" s="52">
        <v>0.44</v>
      </c>
      <c r="F188" s="52">
        <v>1</v>
      </c>
      <c r="G188" s="52">
        <v>1</v>
      </c>
      <c r="H188" s="40">
        <f>D188*G188*F188*E188</f>
        <v>0.88</v>
      </c>
      <c r="I188" s="53">
        <v>8</v>
      </c>
      <c r="J188" s="79" t="s">
        <v>973</v>
      </c>
      <c r="K188" s="475">
        <f>I188*H188</f>
        <v>7.04</v>
      </c>
      <c r="L188" s="33"/>
      <c r="M188" s="597"/>
    </row>
    <row r="189" spans="2:13" ht="17.25" customHeight="1">
      <c r="B189" s="56"/>
      <c r="C189" s="57" t="s">
        <v>165</v>
      </c>
      <c r="D189" s="58">
        <v>2</v>
      </c>
      <c r="E189" s="59">
        <v>0.44</v>
      </c>
      <c r="F189" s="59">
        <v>1</v>
      </c>
      <c r="G189" s="59">
        <v>1</v>
      </c>
      <c r="H189" s="45">
        <f>E189*D189</f>
        <v>0.88</v>
      </c>
      <c r="I189" s="60">
        <v>25</v>
      </c>
      <c r="J189" s="80" t="s">
        <v>973</v>
      </c>
      <c r="K189" s="613">
        <f>I189*H189</f>
        <v>22</v>
      </c>
      <c r="L189" s="7"/>
    </row>
    <row r="190" spans="2:13" ht="17.25" customHeight="1" thickBot="1">
      <c r="B190" s="49"/>
      <c r="C190" s="73"/>
      <c r="D190" s="610"/>
      <c r="E190" s="59"/>
      <c r="F190" s="59"/>
      <c r="G190" s="59"/>
      <c r="H190" s="611"/>
      <c r="I190" s="612"/>
      <c r="J190" s="29"/>
      <c r="K190" s="62"/>
      <c r="L190" s="7"/>
    </row>
    <row r="191" spans="2:13">
      <c r="B191" s="851" t="s">
        <v>975</v>
      </c>
      <c r="C191" s="851" t="s">
        <v>976</v>
      </c>
      <c r="D191" s="13" t="s">
        <v>977</v>
      </c>
      <c r="E191" s="14" t="s">
        <v>978</v>
      </c>
      <c r="F191" s="14" t="s">
        <v>979</v>
      </c>
      <c r="G191" s="14" t="s">
        <v>980</v>
      </c>
      <c r="H191" s="15" t="s">
        <v>981</v>
      </c>
      <c r="I191" s="16" t="s">
        <v>525</v>
      </c>
      <c r="J191" s="851" t="s">
        <v>982</v>
      </c>
      <c r="K191" s="17" t="s">
        <v>983</v>
      </c>
      <c r="L191" s="18"/>
    </row>
    <row r="192" spans="2:13" ht="27" thickBot="1">
      <c r="B192" s="852"/>
      <c r="C192" s="852"/>
      <c r="D192" s="20" t="s">
        <v>984</v>
      </c>
      <c r="E192" s="21" t="s">
        <v>985</v>
      </c>
      <c r="F192" s="21" t="s">
        <v>986</v>
      </c>
      <c r="G192" s="21" t="s">
        <v>987</v>
      </c>
      <c r="H192" s="22" t="s">
        <v>988</v>
      </c>
      <c r="I192" s="23" t="s">
        <v>526</v>
      </c>
      <c r="J192" s="852"/>
      <c r="K192" s="24"/>
      <c r="L192" s="25"/>
    </row>
    <row r="193" spans="2:13" ht="5.25" customHeight="1">
      <c r="B193" s="296"/>
      <c r="C193" s="314"/>
      <c r="D193" s="315"/>
      <c r="E193" s="316"/>
      <c r="F193" s="316"/>
      <c r="G193" s="316"/>
      <c r="H193" s="316"/>
      <c r="I193" s="317"/>
      <c r="J193" s="318"/>
      <c r="K193" s="302"/>
      <c r="L193" s="7"/>
    </row>
    <row r="194" spans="2:13" ht="14.25" customHeight="1">
      <c r="B194" s="303">
        <v>104</v>
      </c>
      <c r="C194" s="320" t="s">
        <v>1004</v>
      </c>
      <c r="D194" s="305"/>
      <c r="E194" s="299"/>
      <c r="F194" s="299"/>
      <c r="G194" s="299"/>
      <c r="H194" s="299"/>
      <c r="I194" s="300"/>
      <c r="J194" s="306"/>
      <c r="K194" s="295"/>
    </row>
    <row r="195" spans="2:13" ht="5.25" customHeight="1" thickBot="1">
      <c r="B195" s="303"/>
      <c r="C195" s="304"/>
      <c r="D195" s="305"/>
      <c r="E195" s="299"/>
      <c r="F195" s="299"/>
      <c r="G195" s="299"/>
      <c r="H195" s="299"/>
      <c r="I195" s="300"/>
      <c r="J195" s="306"/>
      <c r="K195" s="295"/>
      <c r="L195" s="33"/>
    </row>
    <row r="196" spans="2:13" ht="33.75" customHeight="1" thickBot="1">
      <c r="B196" s="476" t="s">
        <v>1005</v>
      </c>
      <c r="C196" s="863" t="s">
        <v>308</v>
      </c>
      <c r="D196" s="864"/>
      <c r="E196" s="864"/>
      <c r="F196" s="864"/>
      <c r="G196" s="864"/>
      <c r="H196" s="864"/>
      <c r="I196" s="865"/>
      <c r="J196" s="477" t="s">
        <v>973</v>
      </c>
      <c r="K196" s="478">
        <f>SUM(K198:K199)</f>
        <v>156.9</v>
      </c>
      <c r="L196" s="36"/>
    </row>
    <row r="197" spans="2:13" ht="15" customHeight="1">
      <c r="B197" s="46"/>
      <c r="C197" s="47"/>
      <c r="D197" s="82"/>
      <c r="E197" s="40"/>
      <c r="F197" s="40"/>
      <c r="G197" s="40"/>
      <c r="H197" s="40"/>
      <c r="I197" s="42"/>
      <c r="J197" s="48"/>
      <c r="K197" s="30"/>
      <c r="L197" s="36"/>
    </row>
    <row r="198" spans="2:13">
      <c r="B198" s="49"/>
      <c r="C198" s="50" t="s">
        <v>705</v>
      </c>
      <c r="D198" s="83">
        <v>1</v>
      </c>
      <c r="E198" s="52">
        <v>1</v>
      </c>
      <c r="F198" s="52">
        <v>1</v>
      </c>
      <c r="G198" s="52">
        <v>1</v>
      </c>
      <c r="H198" s="40">
        <f>ROUND(D198*E198*F198*G198,2)</f>
        <v>1</v>
      </c>
      <c r="I198" s="53">
        <v>150</v>
      </c>
      <c r="J198" s="54" t="s">
        <v>973</v>
      </c>
      <c r="K198" s="475">
        <f>H198*I198</f>
        <v>150</v>
      </c>
      <c r="L198" s="33"/>
      <c r="M198" s="7"/>
    </row>
    <row r="199" spans="2:13" ht="26.4">
      <c r="B199" s="49"/>
      <c r="C199" s="593" t="s">
        <v>173</v>
      </c>
      <c r="D199" s="83">
        <v>3</v>
      </c>
      <c r="E199" s="52">
        <v>1</v>
      </c>
      <c r="F199" s="52">
        <v>1</v>
      </c>
      <c r="G199" s="52">
        <v>1</v>
      </c>
      <c r="H199" s="40">
        <f>ROUND(D199*E199*F199*G199,2)</f>
        <v>3</v>
      </c>
      <c r="I199" s="53">
        <v>2.2999999999999998</v>
      </c>
      <c r="J199" s="54" t="s">
        <v>973</v>
      </c>
      <c r="K199" s="475">
        <f>H199*I199</f>
        <v>6.8999999999999995</v>
      </c>
      <c r="L199" s="33"/>
      <c r="M199" s="7"/>
    </row>
    <row r="200" spans="2:13" ht="14.25" customHeight="1" thickBot="1">
      <c r="B200" s="49"/>
      <c r="C200" s="50"/>
      <c r="D200" s="83"/>
      <c r="E200" s="52"/>
      <c r="F200" s="52"/>
      <c r="G200" s="52"/>
      <c r="H200" s="40"/>
      <c r="I200" s="53"/>
      <c r="J200" s="54"/>
      <c r="K200" s="84"/>
      <c r="L200" s="33"/>
      <c r="M200" s="7"/>
    </row>
    <row r="201" spans="2:13" ht="33.75" customHeight="1" thickBot="1">
      <c r="B201" s="476" t="s">
        <v>310</v>
      </c>
      <c r="C201" s="863" t="s">
        <v>309</v>
      </c>
      <c r="D201" s="864"/>
      <c r="E201" s="864"/>
      <c r="F201" s="864"/>
      <c r="G201" s="864"/>
      <c r="H201" s="864"/>
      <c r="I201" s="865"/>
      <c r="J201" s="477" t="s">
        <v>973</v>
      </c>
      <c r="K201" s="478">
        <f>SUM(K203:K204)</f>
        <v>221.9</v>
      </c>
      <c r="L201" s="36"/>
    </row>
    <row r="202" spans="2:13" ht="14.25" customHeight="1">
      <c r="B202" s="49"/>
      <c r="C202" s="667"/>
      <c r="D202" s="639"/>
      <c r="E202" s="640"/>
      <c r="F202" s="640"/>
      <c r="G202" s="640"/>
      <c r="H202" s="502"/>
      <c r="I202" s="641"/>
      <c r="J202" s="54"/>
      <c r="K202" s="84"/>
      <c r="L202" s="33"/>
      <c r="M202" s="7"/>
    </row>
    <row r="203" spans="2:13" ht="26.4">
      <c r="B203" s="49"/>
      <c r="C203" s="668" t="s">
        <v>311</v>
      </c>
      <c r="D203" s="51">
        <v>1</v>
      </c>
      <c r="E203" s="52">
        <v>1</v>
      </c>
      <c r="F203" s="52">
        <v>1</v>
      </c>
      <c r="G203" s="52">
        <v>1</v>
      </c>
      <c r="H203" s="40">
        <f>ROUND(D203*E203*F203*G203,2)</f>
        <v>1</v>
      </c>
      <c r="I203" s="53">
        <v>215</v>
      </c>
      <c r="J203" s="54" t="s">
        <v>973</v>
      </c>
      <c r="K203" s="475">
        <f>H203*I203</f>
        <v>215</v>
      </c>
      <c r="L203" s="33"/>
      <c r="M203" s="7"/>
    </row>
    <row r="204" spans="2:13" ht="26.4">
      <c r="B204" s="49"/>
      <c r="C204" s="668" t="s">
        <v>173</v>
      </c>
      <c r="D204" s="51">
        <v>3</v>
      </c>
      <c r="E204" s="52">
        <v>1</v>
      </c>
      <c r="F204" s="52">
        <v>1</v>
      </c>
      <c r="G204" s="52">
        <v>1</v>
      </c>
      <c r="H204" s="40">
        <f>ROUND(D204*E204*F204*G204,2)</f>
        <v>3</v>
      </c>
      <c r="I204" s="53">
        <v>2.2999999999999998</v>
      </c>
      <c r="J204" s="54" t="s">
        <v>973</v>
      </c>
      <c r="K204" s="475">
        <f>H204*I204</f>
        <v>6.8999999999999995</v>
      </c>
      <c r="L204" s="33"/>
      <c r="M204" s="7"/>
    </row>
    <row r="205" spans="2:13" ht="14.25" customHeight="1" thickBot="1">
      <c r="B205" s="49"/>
      <c r="C205" s="669"/>
      <c r="D205" s="65"/>
      <c r="E205" s="66"/>
      <c r="F205" s="66"/>
      <c r="G205" s="66"/>
      <c r="H205" s="72"/>
      <c r="I205" s="68"/>
      <c r="J205" s="54"/>
      <c r="K205" s="84"/>
      <c r="L205" s="33"/>
      <c r="M205" s="7"/>
    </row>
    <row r="206" spans="2:13" ht="33.75" customHeight="1" thickBot="1">
      <c r="B206" s="476" t="s">
        <v>327</v>
      </c>
      <c r="C206" s="863" t="s">
        <v>314</v>
      </c>
      <c r="D206" s="864"/>
      <c r="E206" s="864"/>
      <c r="F206" s="864"/>
      <c r="G206" s="864"/>
      <c r="H206" s="864"/>
      <c r="I206" s="865"/>
      <c r="J206" s="477" t="s">
        <v>973</v>
      </c>
      <c r="K206" s="478">
        <f>K207</f>
        <v>280</v>
      </c>
      <c r="L206" s="36"/>
    </row>
    <row r="207" spans="2:13" ht="14.25" customHeight="1">
      <c r="B207" s="49"/>
      <c r="C207" s="88" t="s">
        <v>328</v>
      </c>
      <c r="D207" s="74">
        <v>1</v>
      </c>
      <c r="E207" s="552">
        <v>1</v>
      </c>
      <c r="F207" s="552">
        <v>1</v>
      </c>
      <c r="G207" s="552">
        <v>1</v>
      </c>
      <c r="H207" s="26">
        <v>1</v>
      </c>
      <c r="I207" s="644">
        <v>280</v>
      </c>
      <c r="J207" s="54" t="s">
        <v>973</v>
      </c>
      <c r="K207" s="84">
        <f>I207</f>
        <v>280</v>
      </c>
      <c r="L207" s="33"/>
      <c r="M207" s="7"/>
    </row>
    <row r="208" spans="2:13" ht="14.25" customHeight="1" thickBot="1">
      <c r="B208" s="49"/>
      <c r="C208" s="73"/>
      <c r="D208" s="74"/>
      <c r="E208" s="552"/>
      <c r="F208" s="552"/>
      <c r="G208" s="552"/>
      <c r="H208" s="26"/>
      <c r="I208" s="644"/>
      <c r="J208" s="54"/>
      <c r="K208" s="84"/>
      <c r="L208" s="33"/>
      <c r="M208" s="7"/>
    </row>
    <row r="209" spans="2:13" s="19" customFormat="1" ht="33.75" customHeight="1" thickBot="1">
      <c r="B209" s="476" t="s">
        <v>1006</v>
      </c>
      <c r="C209" s="863" t="s">
        <v>964</v>
      </c>
      <c r="D209" s="864"/>
      <c r="E209" s="864"/>
      <c r="F209" s="864"/>
      <c r="G209" s="864"/>
      <c r="H209" s="864"/>
      <c r="I209" s="865"/>
      <c r="J209" s="477" t="s">
        <v>973</v>
      </c>
      <c r="K209" s="478">
        <f>SUM(K211:K213)</f>
        <v>102</v>
      </c>
      <c r="L209" s="36"/>
    </row>
    <row r="210" spans="2:13" s="19" customFormat="1" ht="14.25" customHeight="1">
      <c r="B210" s="37"/>
      <c r="C210" s="38"/>
      <c r="D210" s="82"/>
      <c r="E210" s="40"/>
      <c r="F210" s="40"/>
      <c r="G210" s="40"/>
      <c r="H210" s="40"/>
      <c r="I210" s="42"/>
      <c r="J210" s="43"/>
      <c r="K210" s="44"/>
      <c r="L210" s="36"/>
    </row>
    <row r="211" spans="2:13" ht="13.5" customHeight="1">
      <c r="B211" s="49"/>
      <c r="C211" s="50" t="s">
        <v>312</v>
      </c>
      <c r="D211" s="83">
        <v>1</v>
      </c>
      <c r="E211" s="52">
        <v>1</v>
      </c>
      <c r="F211" s="52">
        <v>1</v>
      </c>
      <c r="G211" s="52">
        <v>1</v>
      </c>
      <c r="H211" s="40">
        <f>ROUND(D211*E211*F211*G211,2)</f>
        <v>1</v>
      </c>
      <c r="I211" s="53">
        <v>60</v>
      </c>
      <c r="J211" s="54" t="s">
        <v>973</v>
      </c>
      <c r="K211" s="475">
        <f>H211*I211</f>
        <v>60</v>
      </c>
      <c r="L211" s="33"/>
    </row>
    <row r="212" spans="2:13" ht="25.5" customHeight="1">
      <c r="B212" s="49"/>
      <c r="C212" s="501" t="s">
        <v>313</v>
      </c>
      <c r="D212" s="83">
        <v>1</v>
      </c>
      <c r="E212" s="52">
        <v>1</v>
      </c>
      <c r="F212" s="52">
        <v>1</v>
      </c>
      <c r="G212" s="52">
        <v>1</v>
      </c>
      <c r="H212" s="40">
        <f>ROUND(D212*E212*F212*G212,2)</f>
        <v>1</v>
      </c>
      <c r="I212" s="53">
        <v>25</v>
      </c>
      <c r="J212" s="54" t="s">
        <v>973</v>
      </c>
      <c r="K212" s="475">
        <f>H212*I212</f>
        <v>25</v>
      </c>
      <c r="L212" s="33"/>
    </row>
    <row r="213" spans="2:13" ht="16.5" customHeight="1">
      <c r="B213" s="49"/>
      <c r="C213" s="50" t="s">
        <v>706</v>
      </c>
      <c r="D213" s="83">
        <v>1</v>
      </c>
      <c r="E213" s="52">
        <v>1</v>
      </c>
      <c r="F213" s="52">
        <v>1</v>
      </c>
      <c r="G213" s="52">
        <v>1</v>
      </c>
      <c r="H213" s="40">
        <f>ROUND(D213*E213*F213*G213,2)</f>
        <v>1</v>
      </c>
      <c r="I213" s="53">
        <f>+(K211+K212)*20%</f>
        <v>17</v>
      </c>
      <c r="J213" s="54" t="s">
        <v>973</v>
      </c>
      <c r="K213" s="475">
        <f>H213*I213</f>
        <v>17</v>
      </c>
      <c r="L213" s="33"/>
    </row>
    <row r="214" spans="2:13" ht="13.8" thickBot="1">
      <c r="B214" s="63"/>
      <c r="C214" s="64"/>
      <c r="D214" s="86"/>
      <c r="E214" s="66"/>
      <c r="F214" s="66"/>
      <c r="G214" s="66"/>
      <c r="H214" s="72"/>
      <c r="I214" s="68"/>
      <c r="J214" s="70"/>
      <c r="K214" s="71"/>
      <c r="L214" s="33"/>
    </row>
    <row r="215" spans="2:13" ht="42.75" customHeight="1" thickBot="1">
      <c r="B215" s="476" t="s">
        <v>1008</v>
      </c>
      <c r="C215" s="863" t="s">
        <v>315</v>
      </c>
      <c r="D215" s="864"/>
      <c r="E215" s="864"/>
      <c r="F215" s="864"/>
      <c r="G215" s="864"/>
      <c r="H215" s="864"/>
      <c r="I215" s="865"/>
      <c r="J215" s="477" t="s">
        <v>973</v>
      </c>
      <c r="K215" s="478">
        <f>SUM(K217:K223)</f>
        <v>378</v>
      </c>
      <c r="L215" s="36"/>
    </row>
    <row r="216" spans="2:13">
      <c r="B216" s="46"/>
      <c r="C216" s="47"/>
      <c r="D216" s="82"/>
      <c r="E216" s="40"/>
      <c r="F216" s="40"/>
      <c r="G216" s="40"/>
      <c r="H216" s="40"/>
      <c r="I216" s="42"/>
      <c r="J216" s="48"/>
      <c r="K216" s="30"/>
      <c r="L216" s="36"/>
      <c r="M216" s="7"/>
    </row>
    <row r="217" spans="2:13" ht="16.5" customHeight="1">
      <c r="B217" s="49"/>
      <c r="C217" s="50" t="s">
        <v>1010</v>
      </c>
      <c r="D217" s="83">
        <v>1</v>
      </c>
      <c r="E217" s="52">
        <v>1</v>
      </c>
      <c r="F217" s="52">
        <v>1</v>
      </c>
      <c r="G217" s="52">
        <v>1</v>
      </c>
      <c r="H217" s="40">
        <f t="shared" ref="H217:H222" si="17">ROUND(D217*E217*F217*G217,2)</f>
        <v>1</v>
      </c>
      <c r="I217" s="53">
        <v>24</v>
      </c>
      <c r="J217" s="54" t="s">
        <v>973</v>
      </c>
      <c r="K217" s="475">
        <f t="shared" ref="K217:K222" si="18">H217*I217</f>
        <v>24</v>
      </c>
      <c r="L217" s="33"/>
      <c r="M217" s="7"/>
    </row>
    <row r="218" spans="2:13" s="12" customFormat="1" ht="15" customHeight="1">
      <c r="B218" s="49"/>
      <c r="C218" s="55" t="s">
        <v>707</v>
      </c>
      <c r="D218" s="83">
        <v>1</v>
      </c>
      <c r="E218" s="52">
        <v>1</v>
      </c>
      <c r="F218" s="52">
        <v>1</v>
      </c>
      <c r="G218" s="52">
        <v>1</v>
      </c>
      <c r="H218" s="40">
        <f t="shared" si="17"/>
        <v>1</v>
      </c>
      <c r="I218" s="53">
        <v>18</v>
      </c>
      <c r="J218" s="54" t="s">
        <v>973</v>
      </c>
      <c r="K218" s="475">
        <f t="shared" si="18"/>
        <v>18</v>
      </c>
      <c r="L218" s="33"/>
    </row>
    <row r="219" spans="2:13" s="12" customFormat="1" ht="15" customHeight="1">
      <c r="B219" s="49"/>
      <c r="C219" s="55" t="s">
        <v>708</v>
      </c>
      <c r="D219" s="83">
        <v>2</v>
      </c>
      <c r="E219" s="52">
        <v>1</v>
      </c>
      <c r="F219" s="52">
        <v>1</v>
      </c>
      <c r="G219" s="52">
        <v>1</v>
      </c>
      <c r="H219" s="40">
        <f>ROUND(D219*E219*F219*G219,2)</f>
        <v>2</v>
      </c>
      <c r="I219" s="53">
        <v>9</v>
      </c>
      <c r="J219" s="54" t="s">
        <v>973</v>
      </c>
      <c r="K219" s="475">
        <f>H219*I219</f>
        <v>18</v>
      </c>
      <c r="L219" s="33"/>
    </row>
    <row r="220" spans="2:13" s="19" customFormat="1" ht="18.75" customHeight="1">
      <c r="B220" s="49"/>
      <c r="C220" s="55" t="s">
        <v>329</v>
      </c>
      <c r="D220" s="83">
        <v>1</v>
      </c>
      <c r="E220" s="52">
        <v>1</v>
      </c>
      <c r="F220" s="52">
        <v>1</v>
      </c>
      <c r="G220" s="52">
        <v>1</v>
      </c>
      <c r="H220" s="40">
        <f t="shared" si="17"/>
        <v>1</v>
      </c>
      <c r="I220" s="53">
        <v>126</v>
      </c>
      <c r="J220" s="54" t="s">
        <v>989</v>
      </c>
      <c r="K220" s="475">
        <f t="shared" si="18"/>
        <v>126</v>
      </c>
      <c r="L220" s="33"/>
    </row>
    <row r="221" spans="2:13" ht="17.25" customHeight="1">
      <c r="B221" s="49"/>
      <c r="C221" s="55" t="s">
        <v>1011</v>
      </c>
      <c r="D221" s="83">
        <v>1</v>
      </c>
      <c r="E221" s="52">
        <v>1</v>
      </c>
      <c r="F221" s="52">
        <v>1</v>
      </c>
      <c r="G221" s="52">
        <v>1</v>
      </c>
      <c r="H221" s="40">
        <f t="shared" si="17"/>
        <v>1</v>
      </c>
      <c r="I221" s="53">
        <v>123</v>
      </c>
      <c r="J221" s="54" t="s">
        <v>989</v>
      </c>
      <c r="K221" s="475">
        <f t="shared" si="18"/>
        <v>123</v>
      </c>
      <c r="L221" s="33"/>
    </row>
    <row r="222" spans="2:13">
      <c r="B222" s="49"/>
      <c r="C222" s="55" t="s">
        <v>330</v>
      </c>
      <c r="D222" s="83">
        <v>1</v>
      </c>
      <c r="E222" s="52">
        <v>1</v>
      </c>
      <c r="F222" s="52">
        <v>1</v>
      </c>
      <c r="G222" s="52">
        <v>1</v>
      </c>
      <c r="H222" s="40">
        <f t="shared" si="17"/>
        <v>1</v>
      </c>
      <c r="I222" s="53">
        <v>65</v>
      </c>
      <c r="J222" s="54" t="s">
        <v>989</v>
      </c>
      <c r="K222" s="475">
        <f t="shared" si="18"/>
        <v>65</v>
      </c>
      <c r="L222" s="33"/>
    </row>
    <row r="223" spans="2:13" ht="14.25" customHeight="1">
      <c r="B223" s="49"/>
      <c r="C223" s="50" t="s">
        <v>706</v>
      </c>
      <c r="D223" s="83">
        <v>1</v>
      </c>
      <c r="E223" s="52">
        <v>1</v>
      </c>
      <c r="F223" s="52">
        <v>1</v>
      </c>
      <c r="G223" s="52">
        <v>1</v>
      </c>
      <c r="H223" s="40">
        <f>ROUND(D223*E223*F223*G223,2)</f>
        <v>1</v>
      </c>
      <c r="I223" s="53">
        <v>4</v>
      </c>
      <c r="J223" s="54" t="s">
        <v>973</v>
      </c>
      <c r="K223" s="475">
        <f>H223*I223</f>
        <v>4</v>
      </c>
      <c r="L223" s="33"/>
    </row>
    <row r="224" spans="2:13" ht="15.75" customHeight="1" thickBot="1">
      <c r="B224" s="480"/>
      <c r="C224" s="73"/>
      <c r="D224" s="65"/>
      <c r="E224" s="481"/>
      <c r="F224" s="481"/>
      <c r="G224" s="481"/>
      <c r="H224" s="481"/>
      <c r="I224" s="482"/>
      <c r="J224" s="483"/>
      <c r="K224" s="484"/>
      <c r="L224" s="33"/>
    </row>
    <row r="225" spans="2:13" ht="44.25" customHeight="1" thickBot="1">
      <c r="B225" s="476" t="s">
        <v>1008</v>
      </c>
      <c r="C225" s="863" t="s">
        <v>316</v>
      </c>
      <c r="D225" s="864"/>
      <c r="E225" s="864"/>
      <c r="F225" s="864"/>
      <c r="G225" s="864"/>
      <c r="H225" s="864"/>
      <c r="I225" s="865"/>
      <c r="J225" s="477" t="s">
        <v>973</v>
      </c>
      <c r="K225" s="478">
        <f>SUM(K227:K233)</f>
        <v>378</v>
      </c>
      <c r="L225" s="36"/>
    </row>
    <row r="226" spans="2:13">
      <c r="B226" s="46"/>
      <c r="C226" s="47"/>
      <c r="D226" s="82"/>
      <c r="E226" s="40"/>
      <c r="F226" s="40"/>
      <c r="G226" s="40"/>
      <c r="H226" s="40"/>
      <c r="I226" s="42"/>
      <c r="J226" s="48"/>
      <c r="K226" s="30"/>
      <c r="L226" s="36"/>
    </row>
    <row r="227" spans="2:13">
      <c r="B227" s="49"/>
      <c r="C227" s="50" t="s">
        <v>1010</v>
      </c>
      <c r="D227" s="83">
        <v>1</v>
      </c>
      <c r="E227" s="52">
        <v>1</v>
      </c>
      <c r="F227" s="52">
        <v>1</v>
      </c>
      <c r="G227" s="52">
        <v>1</v>
      </c>
      <c r="H227" s="40">
        <f t="shared" ref="H227:H233" si="19">ROUND(D227*E227*F227*G227,2)</f>
        <v>1</v>
      </c>
      <c r="I227" s="53">
        <v>24</v>
      </c>
      <c r="J227" s="54" t="s">
        <v>973</v>
      </c>
      <c r="K227" s="475">
        <f t="shared" ref="K227:K233" si="20">H227*I227</f>
        <v>24</v>
      </c>
      <c r="L227" s="33"/>
    </row>
    <row r="228" spans="2:13" ht="12.75" customHeight="1">
      <c r="B228" s="49"/>
      <c r="C228" s="55" t="s">
        <v>707</v>
      </c>
      <c r="D228" s="83">
        <v>1</v>
      </c>
      <c r="E228" s="52">
        <v>1</v>
      </c>
      <c r="F228" s="52">
        <v>1</v>
      </c>
      <c r="G228" s="52">
        <v>1</v>
      </c>
      <c r="H228" s="40">
        <f t="shared" si="19"/>
        <v>1</v>
      </c>
      <c r="I228" s="53">
        <v>18</v>
      </c>
      <c r="J228" s="54" t="s">
        <v>973</v>
      </c>
      <c r="K228" s="475">
        <f t="shared" si="20"/>
        <v>18</v>
      </c>
      <c r="L228" s="33"/>
    </row>
    <row r="229" spans="2:13" ht="15" customHeight="1">
      <c r="B229" s="49"/>
      <c r="C229" s="55" t="s">
        <v>708</v>
      </c>
      <c r="D229" s="83">
        <v>2</v>
      </c>
      <c r="E229" s="52">
        <v>1</v>
      </c>
      <c r="F229" s="52">
        <v>1</v>
      </c>
      <c r="G229" s="52">
        <v>1</v>
      </c>
      <c r="H229" s="40">
        <f t="shared" si="19"/>
        <v>2</v>
      </c>
      <c r="I229" s="53">
        <v>9</v>
      </c>
      <c r="J229" s="54" t="s">
        <v>973</v>
      </c>
      <c r="K229" s="475">
        <f t="shared" si="20"/>
        <v>18</v>
      </c>
      <c r="L229" s="33"/>
    </row>
    <row r="230" spans="2:13" ht="14.25" customHeight="1">
      <c r="B230" s="49"/>
      <c r="C230" s="55" t="s">
        <v>329</v>
      </c>
      <c r="D230" s="83">
        <v>1</v>
      </c>
      <c r="E230" s="52">
        <v>1</v>
      </c>
      <c r="F230" s="52">
        <v>1</v>
      </c>
      <c r="G230" s="52">
        <v>1</v>
      </c>
      <c r="H230" s="40">
        <f t="shared" si="19"/>
        <v>1</v>
      </c>
      <c r="I230" s="53">
        <v>126</v>
      </c>
      <c r="J230" s="54" t="s">
        <v>989</v>
      </c>
      <c r="K230" s="475">
        <f t="shared" si="20"/>
        <v>126</v>
      </c>
      <c r="L230" s="33"/>
    </row>
    <row r="231" spans="2:13">
      <c r="B231" s="49"/>
      <c r="C231" s="55" t="s">
        <v>1011</v>
      </c>
      <c r="D231" s="83">
        <v>1</v>
      </c>
      <c r="E231" s="52">
        <v>1</v>
      </c>
      <c r="F231" s="52">
        <v>1</v>
      </c>
      <c r="G231" s="52">
        <v>1</v>
      </c>
      <c r="H231" s="40">
        <f t="shared" si="19"/>
        <v>1</v>
      </c>
      <c r="I231" s="53">
        <v>123</v>
      </c>
      <c r="J231" s="54" t="s">
        <v>989</v>
      </c>
      <c r="K231" s="475">
        <f t="shared" si="20"/>
        <v>123</v>
      </c>
      <c r="L231" s="33"/>
    </row>
    <row r="232" spans="2:13">
      <c r="B232" s="49"/>
      <c r="C232" s="55" t="s">
        <v>330</v>
      </c>
      <c r="D232" s="83">
        <v>1</v>
      </c>
      <c r="E232" s="52">
        <v>1</v>
      </c>
      <c r="F232" s="52">
        <v>1</v>
      </c>
      <c r="G232" s="52">
        <v>1</v>
      </c>
      <c r="H232" s="40">
        <f t="shared" si="19"/>
        <v>1</v>
      </c>
      <c r="I232" s="53">
        <v>65</v>
      </c>
      <c r="J232" s="54" t="s">
        <v>989</v>
      </c>
      <c r="K232" s="475">
        <f t="shared" si="20"/>
        <v>65</v>
      </c>
      <c r="L232" s="33"/>
    </row>
    <row r="233" spans="2:13" ht="15" customHeight="1">
      <c r="B233" s="49"/>
      <c r="C233" s="50" t="s">
        <v>706</v>
      </c>
      <c r="D233" s="83">
        <v>1</v>
      </c>
      <c r="E233" s="52">
        <v>1</v>
      </c>
      <c r="F233" s="52">
        <v>1</v>
      </c>
      <c r="G233" s="52">
        <v>1</v>
      </c>
      <c r="H233" s="40">
        <f t="shared" si="19"/>
        <v>1</v>
      </c>
      <c r="I233" s="53">
        <v>4</v>
      </c>
      <c r="J233" s="54" t="s">
        <v>973</v>
      </c>
      <c r="K233" s="475">
        <f t="shared" si="20"/>
        <v>4</v>
      </c>
      <c r="L233" s="33"/>
    </row>
    <row r="234" spans="2:13" ht="14.25" customHeight="1" thickBot="1">
      <c r="B234" s="63"/>
      <c r="C234" s="85"/>
      <c r="D234" s="65"/>
      <c r="E234" s="66"/>
      <c r="F234" s="66"/>
      <c r="G234" s="66"/>
      <c r="H234" s="72"/>
      <c r="I234" s="68"/>
      <c r="J234" s="87"/>
      <c r="K234" s="71"/>
      <c r="L234" s="33"/>
    </row>
    <row r="235" spans="2:13" ht="13.8" thickBot="1">
      <c r="B235" s="476" t="s">
        <v>1013</v>
      </c>
      <c r="C235" s="863" t="s">
        <v>324</v>
      </c>
      <c r="D235" s="864"/>
      <c r="E235" s="864"/>
      <c r="F235" s="864"/>
      <c r="G235" s="864"/>
      <c r="H235" s="864"/>
      <c r="I235" s="865"/>
      <c r="J235" s="477" t="s">
        <v>977</v>
      </c>
      <c r="K235" s="478">
        <f>SUM(K237:K242)</f>
        <v>1058.5320000000002</v>
      </c>
      <c r="L235" s="36"/>
    </row>
    <row r="236" spans="2:13" ht="15" customHeight="1">
      <c r="B236" s="46"/>
      <c r="C236" s="47"/>
      <c r="D236" s="82"/>
      <c r="E236" s="40"/>
      <c r="F236" s="40"/>
      <c r="G236" s="40"/>
      <c r="H236" s="40"/>
      <c r="I236" s="42"/>
      <c r="J236" s="48"/>
      <c r="K236" s="30"/>
      <c r="L236" s="36"/>
    </row>
    <row r="237" spans="2:13">
      <c r="B237" s="49"/>
      <c r="C237" s="50" t="s">
        <v>709</v>
      </c>
      <c r="D237" s="83">
        <v>1</v>
      </c>
      <c r="E237" s="52">
        <v>1</v>
      </c>
      <c r="F237" s="52">
        <v>1</v>
      </c>
      <c r="G237" s="52">
        <v>1</v>
      </c>
      <c r="H237" s="40">
        <f t="shared" ref="H237:H242" si="21">ROUND(D237*E237*F237*G237,2)</f>
        <v>1</v>
      </c>
      <c r="I237" s="53">
        <v>824</v>
      </c>
      <c r="J237" s="54" t="s">
        <v>977</v>
      </c>
      <c r="K237" s="475">
        <f t="shared" ref="K237:K242" si="22">H237*I237</f>
        <v>824</v>
      </c>
      <c r="L237" s="33"/>
      <c r="M237" s="7"/>
    </row>
    <row r="238" spans="2:13" s="12" customFormat="1" ht="15" customHeight="1">
      <c r="B238" s="49"/>
      <c r="C238" s="55" t="s">
        <v>1012</v>
      </c>
      <c r="D238" s="83">
        <v>1</v>
      </c>
      <c r="E238" s="52">
        <f>E237+0.15+0.15</f>
        <v>1.2999999999999998</v>
      </c>
      <c r="F238" s="52">
        <v>1</v>
      </c>
      <c r="G238" s="52">
        <v>1</v>
      </c>
      <c r="H238" s="40">
        <f t="shared" si="21"/>
        <v>1.3</v>
      </c>
      <c r="I238" s="53">
        <v>65</v>
      </c>
      <c r="J238" s="54" t="s">
        <v>989</v>
      </c>
      <c r="K238" s="475">
        <f t="shared" si="22"/>
        <v>84.5</v>
      </c>
      <c r="L238" s="33"/>
    </row>
    <row r="239" spans="2:13" s="19" customFormat="1" ht="18.75" customHeight="1">
      <c r="B239" s="49"/>
      <c r="C239" s="55" t="s">
        <v>710</v>
      </c>
      <c r="D239" s="83">
        <v>2</v>
      </c>
      <c r="E239" s="52">
        <v>0.9</v>
      </c>
      <c r="F239" s="52">
        <v>2.1</v>
      </c>
      <c r="G239" s="52">
        <f>G237</f>
        <v>1</v>
      </c>
      <c r="H239" s="40">
        <f t="shared" si="21"/>
        <v>3.78</v>
      </c>
      <c r="I239" s="53">
        <v>9.4</v>
      </c>
      <c r="J239" s="54" t="s">
        <v>973</v>
      </c>
      <c r="K239" s="475">
        <f t="shared" si="22"/>
        <v>35.531999999999996</v>
      </c>
      <c r="L239" s="33"/>
    </row>
    <row r="240" spans="2:13" ht="15" customHeight="1">
      <c r="B240" s="49"/>
      <c r="C240" s="55" t="s">
        <v>1015</v>
      </c>
      <c r="D240" s="83">
        <v>1</v>
      </c>
      <c r="E240" s="52">
        <v>1</v>
      </c>
      <c r="F240" s="52">
        <v>1</v>
      </c>
      <c r="G240" s="52">
        <v>1</v>
      </c>
      <c r="H240" s="40">
        <f t="shared" si="21"/>
        <v>1</v>
      </c>
      <c r="I240" s="53">
        <v>22.6</v>
      </c>
      <c r="J240" s="54" t="s">
        <v>977</v>
      </c>
      <c r="K240" s="475">
        <f t="shared" si="22"/>
        <v>22.6</v>
      </c>
      <c r="L240" s="33"/>
    </row>
    <row r="241" spans="2:13" ht="14.25" customHeight="1">
      <c r="B241" s="49"/>
      <c r="C241" s="55" t="s">
        <v>1016</v>
      </c>
      <c r="D241" s="83">
        <v>1</v>
      </c>
      <c r="E241" s="52">
        <v>1</v>
      </c>
      <c r="F241" s="52">
        <v>1</v>
      </c>
      <c r="G241" s="52">
        <v>1</v>
      </c>
      <c r="H241" s="40">
        <f t="shared" si="21"/>
        <v>1</v>
      </c>
      <c r="I241" s="53">
        <v>77.5</v>
      </c>
      <c r="J241" s="54" t="s">
        <v>977</v>
      </c>
      <c r="K241" s="475">
        <f t="shared" si="22"/>
        <v>77.5</v>
      </c>
      <c r="L241" s="33"/>
    </row>
    <row r="242" spans="2:13" ht="15.75" customHeight="1">
      <c r="B242" s="49"/>
      <c r="C242" s="55" t="s">
        <v>711</v>
      </c>
      <c r="D242" s="83">
        <v>2</v>
      </c>
      <c r="E242" s="52">
        <v>1</v>
      </c>
      <c r="F242" s="52">
        <v>1</v>
      </c>
      <c r="G242" s="52">
        <v>1</v>
      </c>
      <c r="H242" s="40">
        <f t="shared" si="21"/>
        <v>2</v>
      </c>
      <c r="I242" s="53">
        <v>7.2</v>
      </c>
      <c r="J242" s="54" t="s">
        <v>977</v>
      </c>
      <c r="K242" s="475">
        <f t="shared" si="22"/>
        <v>14.4</v>
      </c>
      <c r="L242" s="33"/>
    </row>
    <row r="243" spans="2:13" ht="12.75" customHeight="1" thickBot="1">
      <c r="B243" s="63"/>
      <c r="C243" s="294"/>
      <c r="D243" s="86"/>
      <c r="E243" s="66"/>
      <c r="F243" s="66"/>
      <c r="G243" s="66"/>
      <c r="H243" s="66"/>
      <c r="I243" s="68"/>
      <c r="J243" s="87"/>
      <c r="K243" s="71"/>
      <c r="L243" s="33"/>
    </row>
    <row r="244" spans="2:13" ht="42.75" customHeight="1" thickBot="1">
      <c r="B244" s="476" t="s">
        <v>1013</v>
      </c>
      <c r="C244" s="863" t="s">
        <v>299</v>
      </c>
      <c r="D244" s="864"/>
      <c r="E244" s="864"/>
      <c r="F244" s="864"/>
      <c r="G244" s="864"/>
      <c r="H244" s="864"/>
      <c r="I244" s="865"/>
      <c r="J244" s="477" t="s">
        <v>977</v>
      </c>
      <c r="K244" s="478">
        <f>SUM(K246:K251)</f>
        <v>3694.2</v>
      </c>
      <c r="L244" s="36"/>
    </row>
    <row r="245" spans="2:13" ht="15" customHeight="1">
      <c r="B245" s="46"/>
      <c r="C245" s="47"/>
      <c r="D245" s="82"/>
      <c r="E245" s="40"/>
      <c r="F245" s="40"/>
      <c r="G245" s="40"/>
      <c r="H245" s="40"/>
      <c r="I245" s="42"/>
      <c r="J245" s="48"/>
      <c r="K245" s="30"/>
      <c r="L245" s="36"/>
    </row>
    <row r="246" spans="2:13" ht="15.75" customHeight="1">
      <c r="B246" s="49"/>
      <c r="C246" s="50" t="s">
        <v>712</v>
      </c>
      <c r="D246" s="83">
        <v>1</v>
      </c>
      <c r="E246" s="52">
        <v>1</v>
      </c>
      <c r="F246" s="52">
        <v>1</v>
      </c>
      <c r="G246" s="52">
        <v>1</v>
      </c>
      <c r="H246" s="40">
        <f t="shared" ref="H246:H251" si="23">ROUND(D246*E246*F246*G246,2)</f>
        <v>1</v>
      </c>
      <c r="I246" s="53">
        <v>3425</v>
      </c>
      <c r="J246" s="54" t="s">
        <v>977</v>
      </c>
      <c r="K246" s="475">
        <f t="shared" ref="K246:K251" si="24">H246*I246</f>
        <v>3425</v>
      </c>
      <c r="L246" s="33"/>
      <c r="M246" s="7"/>
    </row>
    <row r="247" spans="2:13" s="12" customFormat="1" ht="15" customHeight="1">
      <c r="B247" s="49"/>
      <c r="C247" s="55" t="s">
        <v>1012</v>
      </c>
      <c r="D247" s="83">
        <v>1</v>
      </c>
      <c r="E247" s="52">
        <f>E246+0.15+0.15</f>
        <v>1.2999999999999998</v>
      </c>
      <c r="F247" s="52">
        <v>1</v>
      </c>
      <c r="G247" s="52">
        <v>1</v>
      </c>
      <c r="H247" s="40">
        <f t="shared" si="23"/>
        <v>1.3</v>
      </c>
      <c r="I247" s="53">
        <v>65</v>
      </c>
      <c r="J247" s="54" t="s">
        <v>989</v>
      </c>
      <c r="K247" s="475">
        <f t="shared" si="24"/>
        <v>84.5</v>
      </c>
      <c r="L247" s="33"/>
    </row>
    <row r="248" spans="2:13" s="19" customFormat="1" ht="18.75" customHeight="1">
      <c r="B248" s="49"/>
      <c r="C248" s="55" t="s">
        <v>710</v>
      </c>
      <c r="D248" s="83">
        <v>2</v>
      </c>
      <c r="E248" s="52">
        <f>E246</f>
        <v>1</v>
      </c>
      <c r="F248" s="52">
        <v>1</v>
      </c>
      <c r="G248" s="52">
        <f>G246</f>
        <v>1</v>
      </c>
      <c r="H248" s="40">
        <f t="shared" si="23"/>
        <v>2</v>
      </c>
      <c r="I248" s="53">
        <v>9.4</v>
      </c>
      <c r="J248" s="54" t="s">
        <v>973</v>
      </c>
      <c r="K248" s="475">
        <f t="shared" si="24"/>
        <v>18.8</v>
      </c>
      <c r="L248" s="33"/>
    </row>
    <row r="249" spans="2:13">
      <c r="B249" s="49"/>
      <c r="C249" s="55" t="s">
        <v>1015</v>
      </c>
      <c r="D249" s="83">
        <v>2</v>
      </c>
      <c r="E249" s="52">
        <v>1</v>
      </c>
      <c r="F249" s="52">
        <v>1</v>
      </c>
      <c r="G249" s="52">
        <v>1</v>
      </c>
      <c r="H249" s="40">
        <f t="shared" si="23"/>
        <v>2</v>
      </c>
      <c r="I249" s="53">
        <v>22.6</v>
      </c>
      <c r="J249" s="54" t="s">
        <v>977</v>
      </c>
      <c r="K249" s="475">
        <f t="shared" si="24"/>
        <v>45.2</v>
      </c>
      <c r="L249" s="33"/>
    </row>
    <row r="250" spans="2:13" ht="18.75" customHeight="1">
      <c r="B250" s="49"/>
      <c r="C250" s="55" t="s">
        <v>1016</v>
      </c>
      <c r="D250" s="83">
        <v>1</v>
      </c>
      <c r="E250" s="52">
        <v>1</v>
      </c>
      <c r="F250" s="52">
        <v>1</v>
      </c>
      <c r="G250" s="52">
        <v>1</v>
      </c>
      <c r="H250" s="40">
        <f t="shared" si="23"/>
        <v>1</v>
      </c>
      <c r="I250" s="53">
        <v>77.5</v>
      </c>
      <c r="J250" s="54" t="s">
        <v>977</v>
      </c>
      <c r="K250" s="475">
        <f t="shared" si="24"/>
        <v>77.5</v>
      </c>
      <c r="L250" s="33"/>
    </row>
    <row r="251" spans="2:13" ht="15.75" customHeight="1">
      <c r="B251" s="49"/>
      <c r="C251" s="55" t="s">
        <v>711</v>
      </c>
      <c r="D251" s="83">
        <f>3+3</f>
        <v>6</v>
      </c>
      <c r="E251" s="52">
        <v>1</v>
      </c>
      <c r="F251" s="52">
        <v>1</v>
      </c>
      <c r="G251" s="52">
        <v>1</v>
      </c>
      <c r="H251" s="40">
        <f t="shared" si="23"/>
        <v>6</v>
      </c>
      <c r="I251" s="53">
        <v>7.2</v>
      </c>
      <c r="J251" s="54" t="s">
        <v>977</v>
      </c>
      <c r="K251" s="475">
        <f t="shared" si="24"/>
        <v>43.2</v>
      </c>
      <c r="L251" s="33"/>
    </row>
    <row r="252" spans="2:13" ht="12.75" customHeight="1">
      <c r="B252" s="56"/>
      <c r="C252" s="89"/>
      <c r="D252" s="58"/>
      <c r="E252" s="59"/>
      <c r="F252" s="59"/>
      <c r="G252" s="59"/>
      <c r="H252" s="59"/>
      <c r="I252" s="60"/>
      <c r="J252" s="31"/>
      <c r="K252" s="62"/>
      <c r="L252" s="33"/>
    </row>
    <row r="253" spans="2:13" ht="15" customHeight="1">
      <c r="B253" s="33"/>
      <c r="C253" s="73"/>
      <c r="D253" s="74"/>
      <c r="E253" s="75"/>
      <c r="F253" s="75"/>
      <c r="G253" s="75"/>
      <c r="H253" s="75"/>
      <c r="I253" s="76"/>
      <c r="J253" s="29"/>
      <c r="K253" s="75"/>
      <c r="L253" s="33"/>
    </row>
    <row r="254" spans="2:13" ht="15" customHeight="1" thickBot="1">
      <c r="B254" s="33"/>
      <c r="C254" s="73"/>
      <c r="D254" s="74"/>
      <c r="E254" s="75"/>
      <c r="F254" s="75"/>
      <c r="G254" s="75"/>
      <c r="H254" s="75"/>
      <c r="I254" s="76"/>
      <c r="J254" s="29"/>
      <c r="K254" s="75"/>
      <c r="L254" s="33"/>
    </row>
    <row r="255" spans="2:13" ht="36.75" customHeight="1" thickBot="1">
      <c r="B255" s="476" t="s">
        <v>1013</v>
      </c>
      <c r="C255" s="863" t="s">
        <v>305</v>
      </c>
      <c r="D255" s="864"/>
      <c r="E255" s="864"/>
      <c r="F255" s="864"/>
      <c r="G255" s="864"/>
      <c r="H255" s="864"/>
      <c r="I255" s="865"/>
      <c r="J255" s="477" t="s">
        <v>977</v>
      </c>
      <c r="K255" s="478">
        <f>SUM(K256:K257)</f>
        <v>16628</v>
      </c>
      <c r="L255" s="36"/>
    </row>
    <row r="256" spans="2:13" ht="15" customHeight="1">
      <c r="B256" s="46"/>
      <c r="C256" s="608" t="s">
        <v>192</v>
      </c>
      <c r="D256" s="39">
        <v>1</v>
      </c>
      <c r="E256" s="40"/>
      <c r="F256" s="40"/>
      <c r="G256" s="40"/>
      <c r="H256" s="40">
        <v>1</v>
      </c>
      <c r="I256" s="42">
        <v>15863</v>
      </c>
      <c r="J256" s="48" t="s">
        <v>977</v>
      </c>
      <c r="K256" s="30">
        <f>H256*I256</f>
        <v>15863</v>
      </c>
      <c r="L256" s="33"/>
    </row>
    <row r="257" spans="2:12" ht="15" customHeight="1">
      <c r="B257" s="49"/>
      <c r="C257" s="608" t="s">
        <v>193</v>
      </c>
      <c r="D257" s="51">
        <v>1</v>
      </c>
      <c r="E257" s="52">
        <v>4.5</v>
      </c>
      <c r="F257" s="52">
        <v>5</v>
      </c>
      <c r="G257" s="52"/>
      <c r="H257" s="40">
        <f>E257*F257</f>
        <v>22.5</v>
      </c>
      <c r="I257" s="53">
        <v>34</v>
      </c>
      <c r="J257" s="54" t="s">
        <v>973</v>
      </c>
      <c r="K257" s="475">
        <f>H257*I257</f>
        <v>765</v>
      </c>
      <c r="L257" s="33"/>
    </row>
    <row r="258" spans="2:12" ht="15" customHeight="1">
      <c r="B258" s="56"/>
      <c r="C258" s="89"/>
      <c r="D258" s="58"/>
      <c r="E258" s="59"/>
      <c r="F258" s="59"/>
      <c r="G258" s="59"/>
      <c r="H258" s="59"/>
      <c r="I258" s="60"/>
      <c r="J258" s="61"/>
      <c r="K258" s="62"/>
      <c r="L258" s="33"/>
    </row>
    <row r="259" spans="2:12" ht="15" customHeight="1" thickBot="1">
      <c r="B259" s="33"/>
      <c r="C259" s="73"/>
      <c r="D259" s="74"/>
      <c r="E259" s="75"/>
      <c r="F259" s="75"/>
      <c r="G259" s="75"/>
      <c r="H259" s="75"/>
      <c r="I259" s="76"/>
      <c r="J259" s="29"/>
      <c r="K259" s="75"/>
      <c r="L259" s="33"/>
    </row>
    <row r="260" spans="2:12" ht="33.75" customHeight="1" thickBot="1">
      <c r="B260" s="476" t="s">
        <v>1013</v>
      </c>
      <c r="C260" s="863" t="s">
        <v>301</v>
      </c>
      <c r="D260" s="864"/>
      <c r="E260" s="864"/>
      <c r="F260" s="864"/>
      <c r="G260" s="864"/>
      <c r="H260" s="864"/>
      <c r="I260" s="865"/>
      <c r="J260" s="477" t="s">
        <v>977</v>
      </c>
      <c r="K260" s="478">
        <f>SUM(K261:K263)</f>
        <v>2945</v>
      </c>
      <c r="L260" s="36"/>
    </row>
    <row r="261" spans="2:12" ht="15" customHeight="1">
      <c r="B261" s="46"/>
      <c r="C261" s="608" t="s">
        <v>325</v>
      </c>
      <c r="D261" s="39">
        <v>1</v>
      </c>
      <c r="E261" s="40"/>
      <c r="F261" s="40"/>
      <c r="G261" s="40"/>
      <c r="H261" s="40">
        <v>1</v>
      </c>
      <c r="I261" s="42">
        <v>2000</v>
      </c>
      <c r="J261" s="48" t="s">
        <v>977</v>
      </c>
      <c r="K261" s="30">
        <f>H261*I261</f>
        <v>2000</v>
      </c>
      <c r="L261" s="7"/>
    </row>
    <row r="262" spans="2:12" ht="15" customHeight="1">
      <c r="B262" s="49"/>
      <c r="C262" s="608" t="s">
        <v>193</v>
      </c>
      <c r="D262" s="51">
        <v>1</v>
      </c>
      <c r="E262" s="52">
        <v>4.5</v>
      </c>
      <c r="F262" s="52">
        <v>5</v>
      </c>
      <c r="G262" s="52"/>
      <c r="H262" s="40">
        <f>E262*F262</f>
        <v>22.5</v>
      </c>
      <c r="I262" s="53">
        <v>34</v>
      </c>
      <c r="J262" s="54" t="s">
        <v>973</v>
      </c>
      <c r="K262" s="475">
        <f>H262*I262</f>
        <v>765</v>
      </c>
      <c r="L262" s="7"/>
    </row>
    <row r="263" spans="2:12" ht="15" customHeight="1">
      <c r="B263" s="49"/>
      <c r="C263" s="608" t="s">
        <v>326</v>
      </c>
      <c r="D263" s="51">
        <v>1</v>
      </c>
      <c r="E263" s="52"/>
      <c r="F263" s="52"/>
      <c r="G263" s="52"/>
      <c r="H263" s="40">
        <v>1</v>
      </c>
      <c r="I263" s="53">
        <v>180</v>
      </c>
      <c r="J263" s="54" t="s">
        <v>977</v>
      </c>
      <c r="K263" s="475">
        <f>H263*I263</f>
        <v>180</v>
      </c>
      <c r="L263" s="7"/>
    </row>
    <row r="264" spans="2:12" ht="15" customHeight="1">
      <c r="B264" s="49"/>
      <c r="C264" s="608"/>
      <c r="D264" s="51"/>
      <c r="E264" s="52"/>
      <c r="F264" s="52"/>
      <c r="G264" s="52"/>
      <c r="H264" s="40"/>
      <c r="I264" s="53"/>
      <c r="J264" s="54"/>
      <c r="K264" s="475"/>
      <c r="L264" s="7"/>
    </row>
    <row r="265" spans="2:12" ht="15" customHeight="1" thickBot="1">
      <c r="B265" s="56"/>
      <c r="C265" s="89"/>
      <c r="D265" s="58"/>
      <c r="E265" s="59"/>
      <c r="F265" s="59"/>
      <c r="G265" s="59"/>
      <c r="H265" s="59"/>
      <c r="I265" s="60"/>
      <c r="J265" s="61"/>
      <c r="K265" s="62"/>
      <c r="L265" s="7"/>
    </row>
    <row r="266" spans="2:12">
      <c r="B266" s="851" t="s">
        <v>975</v>
      </c>
      <c r="C266" s="856" t="s">
        <v>976</v>
      </c>
      <c r="D266" s="13" t="s">
        <v>977</v>
      </c>
      <c r="E266" s="14" t="s">
        <v>978</v>
      </c>
      <c r="F266" s="14" t="s">
        <v>979</v>
      </c>
      <c r="G266" s="14" t="s">
        <v>980</v>
      </c>
      <c r="H266" s="15" t="s">
        <v>981</v>
      </c>
      <c r="I266" s="16" t="s">
        <v>525</v>
      </c>
      <c r="J266" s="858" t="s">
        <v>982</v>
      </c>
      <c r="K266" s="17" t="s">
        <v>983</v>
      </c>
      <c r="L266" s="18"/>
    </row>
    <row r="267" spans="2:12" ht="27" thickBot="1">
      <c r="B267" s="852"/>
      <c r="C267" s="857"/>
      <c r="D267" s="20" t="s">
        <v>984</v>
      </c>
      <c r="E267" s="21" t="s">
        <v>985</v>
      </c>
      <c r="F267" s="21" t="s">
        <v>986</v>
      </c>
      <c r="G267" s="21" t="s">
        <v>987</v>
      </c>
      <c r="H267" s="22" t="s">
        <v>988</v>
      </c>
      <c r="I267" s="23" t="s">
        <v>526</v>
      </c>
      <c r="J267" s="859"/>
      <c r="K267" s="24"/>
      <c r="L267" s="25"/>
    </row>
    <row r="268" spans="2:12" ht="5.25" customHeight="1">
      <c r="B268" s="296"/>
      <c r="C268" s="314"/>
      <c r="D268" s="315"/>
      <c r="E268" s="316"/>
      <c r="F268" s="316"/>
      <c r="G268" s="316"/>
      <c r="H268" s="316"/>
      <c r="I268" s="317"/>
      <c r="J268" s="318"/>
      <c r="K268" s="302"/>
      <c r="L268" s="7"/>
    </row>
    <row r="269" spans="2:12" ht="12.75" customHeight="1">
      <c r="B269" s="303">
        <v>105</v>
      </c>
      <c r="C269" s="304" t="s">
        <v>1017</v>
      </c>
      <c r="D269" s="305"/>
      <c r="E269" s="299"/>
      <c r="F269" s="299"/>
      <c r="G269" s="299"/>
      <c r="H269" s="299"/>
      <c r="I269" s="300"/>
      <c r="J269" s="306"/>
      <c r="K269" s="295"/>
    </row>
    <row r="270" spans="2:12" ht="6" customHeight="1" thickBot="1">
      <c r="B270" s="303"/>
      <c r="C270" s="304"/>
      <c r="D270" s="305"/>
      <c r="E270" s="299"/>
      <c r="F270" s="299"/>
      <c r="G270" s="299"/>
      <c r="H270" s="299"/>
      <c r="I270" s="300"/>
      <c r="J270" s="306"/>
      <c r="K270" s="295"/>
      <c r="L270" s="33"/>
    </row>
    <row r="271" spans="2:12" ht="33" customHeight="1" thickBot="1">
      <c r="B271" s="476" t="s">
        <v>1018</v>
      </c>
      <c r="C271" s="863" t="s">
        <v>288</v>
      </c>
      <c r="D271" s="864"/>
      <c r="E271" s="864"/>
      <c r="F271" s="864"/>
      <c r="G271" s="864"/>
      <c r="H271" s="864"/>
      <c r="I271" s="865"/>
      <c r="J271" s="477" t="s">
        <v>136</v>
      </c>
      <c r="K271" s="478">
        <f>SUM(K272:K274)</f>
        <v>18700.25</v>
      </c>
      <c r="L271" s="36"/>
    </row>
    <row r="272" spans="2:12" ht="15" customHeight="1">
      <c r="B272" s="46"/>
      <c r="C272" s="608" t="s">
        <v>286</v>
      </c>
      <c r="D272" s="646">
        <v>0.4</v>
      </c>
      <c r="E272" s="502">
        <v>1</v>
      </c>
      <c r="F272" s="502">
        <v>1</v>
      </c>
      <c r="G272" s="502">
        <v>1</v>
      </c>
      <c r="H272" s="502">
        <f>D272</f>
        <v>0.4</v>
      </c>
      <c r="I272" s="27">
        <v>14500</v>
      </c>
      <c r="J272" s="48" t="s">
        <v>136</v>
      </c>
      <c r="K272" s="30">
        <f>I272*H272</f>
        <v>5800</v>
      </c>
      <c r="L272" s="36"/>
    </row>
    <row r="273" spans="2:12" ht="15" customHeight="1" thickBot="1">
      <c r="B273" s="63"/>
      <c r="C273" s="608" t="s">
        <v>287</v>
      </c>
      <c r="D273" s="647">
        <v>0.6</v>
      </c>
      <c r="E273" s="52">
        <v>1</v>
      </c>
      <c r="F273" s="52">
        <v>1</v>
      </c>
      <c r="G273" s="52">
        <v>1</v>
      </c>
      <c r="H273" s="40">
        <f>D273</f>
        <v>0.6</v>
      </c>
      <c r="I273" s="601">
        <v>21500</v>
      </c>
      <c r="J273" s="54" t="s">
        <v>136</v>
      </c>
      <c r="K273" s="84">
        <f>I273*H273</f>
        <v>12900</v>
      </c>
      <c r="L273" s="33"/>
    </row>
    <row r="274" spans="2:12" ht="15" customHeight="1" thickBot="1">
      <c r="B274" s="63"/>
      <c r="C274" s="608" t="s">
        <v>289</v>
      </c>
      <c r="D274" s="648">
        <v>1</v>
      </c>
      <c r="E274" s="66">
        <v>1</v>
      </c>
      <c r="F274" s="66">
        <v>1</v>
      </c>
      <c r="G274" s="66">
        <v>1</v>
      </c>
      <c r="H274" s="72">
        <v>1E-4</v>
      </c>
      <c r="I274" s="69">
        <v>2500</v>
      </c>
      <c r="J274" s="70" t="s">
        <v>290</v>
      </c>
      <c r="K274" s="71">
        <f>I274*H274</f>
        <v>0.25</v>
      </c>
      <c r="L274" s="33"/>
    </row>
    <row r="275" spans="2:12" ht="33" customHeight="1" thickBot="1">
      <c r="B275" s="476" t="s">
        <v>1020</v>
      </c>
      <c r="C275" s="863" t="s">
        <v>251</v>
      </c>
      <c r="D275" s="864"/>
      <c r="E275" s="864"/>
      <c r="F275" s="864"/>
      <c r="G275" s="864"/>
      <c r="H275" s="864"/>
      <c r="I275" s="865"/>
      <c r="J275" s="477" t="s">
        <v>973</v>
      </c>
      <c r="K275" s="478">
        <f>SUM(K277:K278)</f>
        <v>96.8</v>
      </c>
      <c r="L275" s="36"/>
    </row>
    <row r="276" spans="2:12" ht="15" customHeight="1">
      <c r="B276" s="46"/>
      <c r="C276" s="90"/>
      <c r="D276" s="39"/>
      <c r="E276" s="40"/>
      <c r="F276" s="40"/>
      <c r="G276" s="40"/>
      <c r="H276" s="40"/>
      <c r="I276" s="42"/>
      <c r="J276" s="48"/>
      <c r="K276" s="30"/>
      <c r="L276" s="36"/>
    </row>
    <row r="277" spans="2:12" ht="15" customHeight="1">
      <c r="B277" s="49"/>
      <c r="C277" s="73" t="s">
        <v>252</v>
      </c>
      <c r="D277" s="51">
        <v>1</v>
      </c>
      <c r="E277" s="52">
        <v>1</v>
      </c>
      <c r="F277" s="52">
        <v>1</v>
      </c>
      <c r="G277" s="52">
        <v>1</v>
      </c>
      <c r="H277" s="40">
        <f>ROUND(D277*E277*F277*G277,2)</f>
        <v>1</v>
      </c>
      <c r="I277" s="53">
        <v>96.8</v>
      </c>
      <c r="J277" s="54" t="s">
        <v>973</v>
      </c>
      <c r="K277" s="475">
        <f>H277*I277</f>
        <v>96.8</v>
      </c>
      <c r="L277" s="33"/>
    </row>
    <row r="278" spans="2:12" ht="15" customHeight="1" thickBot="1">
      <c r="B278" s="49"/>
      <c r="C278" s="73"/>
      <c r="D278" s="51"/>
      <c r="E278" s="52"/>
      <c r="F278" s="52"/>
      <c r="G278" s="52"/>
      <c r="H278" s="40"/>
      <c r="I278" s="53"/>
      <c r="J278" s="54"/>
      <c r="K278" s="475"/>
      <c r="L278" s="33"/>
    </row>
    <row r="279" spans="2:12" ht="57.75" customHeight="1" thickBot="1">
      <c r="B279" s="476" t="s">
        <v>346</v>
      </c>
      <c r="C279" s="863" t="s">
        <v>216</v>
      </c>
      <c r="D279" s="864"/>
      <c r="E279" s="864"/>
      <c r="F279" s="864"/>
      <c r="G279" s="864"/>
      <c r="H279" s="864"/>
      <c r="I279" s="865"/>
      <c r="J279" s="477" t="s">
        <v>973</v>
      </c>
      <c r="K279" s="478">
        <f>SUM(K281:K282)</f>
        <v>140</v>
      </c>
      <c r="L279" s="36"/>
    </row>
    <row r="280" spans="2:12" ht="15" customHeight="1">
      <c r="B280" s="49"/>
      <c r="D280" s="74"/>
      <c r="E280" s="552"/>
      <c r="F280" s="552"/>
      <c r="G280" s="552"/>
      <c r="H280" s="26"/>
      <c r="I280" s="644"/>
      <c r="J280" s="54"/>
      <c r="K280" s="475"/>
      <c r="L280" s="33"/>
    </row>
    <row r="281" spans="2:12" ht="15" customHeight="1">
      <c r="B281" s="49"/>
      <c r="C281" s="88" t="s">
        <v>347</v>
      </c>
      <c r="D281" s="74">
        <v>1</v>
      </c>
      <c r="E281" s="552">
        <v>1</v>
      </c>
      <c r="F281" s="552">
        <v>1</v>
      </c>
      <c r="G281" s="552">
        <v>1</v>
      </c>
      <c r="H281" s="26">
        <v>1</v>
      </c>
      <c r="I281" s="644">
        <v>140</v>
      </c>
      <c r="J281" s="54" t="s">
        <v>973</v>
      </c>
      <c r="K281" s="475">
        <f>I281*H281</f>
        <v>140</v>
      </c>
      <c r="L281" s="33"/>
    </row>
    <row r="282" spans="2:12" ht="15" customHeight="1" thickBot="1">
      <c r="B282" s="49"/>
      <c r="C282" s="73"/>
      <c r="D282" s="74"/>
      <c r="E282" s="552"/>
      <c r="F282" s="552"/>
      <c r="G282" s="552"/>
      <c r="H282" s="26"/>
      <c r="I282" s="644"/>
      <c r="J282" s="54"/>
      <c r="K282" s="475"/>
      <c r="L282" s="33"/>
    </row>
    <row r="283" spans="2:12" s="12" customFormat="1" ht="28.5" customHeight="1" thickBot="1">
      <c r="B283" s="476" t="s">
        <v>754</v>
      </c>
      <c r="C283" s="863" t="s">
        <v>253</v>
      </c>
      <c r="D283" s="864"/>
      <c r="E283" s="864"/>
      <c r="F283" s="864"/>
      <c r="G283" s="864"/>
      <c r="H283" s="864"/>
      <c r="I283" s="865"/>
      <c r="J283" s="477" t="s">
        <v>973</v>
      </c>
      <c r="K283" s="478">
        <f>SUM(K285:K285)</f>
        <v>0</v>
      </c>
      <c r="L283" s="36"/>
    </row>
    <row r="284" spans="2:12" ht="15" customHeight="1">
      <c r="B284" s="46"/>
      <c r="C284" s="90"/>
      <c r="D284" s="39"/>
      <c r="E284" s="40"/>
      <c r="F284" s="40"/>
      <c r="G284" s="40"/>
      <c r="H284" s="40"/>
      <c r="I284" s="42"/>
      <c r="J284" s="48"/>
      <c r="K284" s="30"/>
      <c r="L284" s="36"/>
    </row>
    <row r="285" spans="2:12">
      <c r="B285" s="49"/>
      <c r="C285" s="73" t="s">
        <v>250</v>
      </c>
      <c r="D285" s="51">
        <v>1</v>
      </c>
      <c r="E285" s="52">
        <v>1</v>
      </c>
      <c r="F285" s="52">
        <v>1</v>
      </c>
      <c r="G285" s="52">
        <v>1</v>
      </c>
      <c r="H285" s="40">
        <f>ROUND(D285*E285*F285*G285,2)</f>
        <v>1</v>
      </c>
      <c r="I285" s="53">
        <v>0</v>
      </c>
      <c r="J285" s="54" t="s">
        <v>973</v>
      </c>
      <c r="K285" s="475">
        <f>H285*I285</f>
        <v>0</v>
      </c>
      <c r="L285" s="33"/>
    </row>
    <row r="286" spans="2:12" ht="15" customHeight="1" thickBot="1">
      <c r="B286" s="56"/>
      <c r="C286" s="89"/>
      <c r="D286" s="58"/>
      <c r="E286" s="59"/>
      <c r="F286" s="59"/>
      <c r="G286" s="59"/>
      <c r="H286" s="59"/>
      <c r="I286" s="60"/>
      <c r="J286" s="61"/>
      <c r="K286" s="62"/>
      <c r="L286" s="33"/>
    </row>
    <row r="287" spans="2:12" ht="26.25" customHeight="1" thickBot="1">
      <c r="B287" s="476" t="s">
        <v>1022</v>
      </c>
      <c r="C287" s="863" t="s">
        <v>254</v>
      </c>
      <c r="D287" s="864"/>
      <c r="E287" s="864"/>
      <c r="F287" s="864"/>
      <c r="G287" s="864"/>
      <c r="H287" s="864"/>
      <c r="I287" s="865"/>
      <c r="J287" s="477" t="s">
        <v>973</v>
      </c>
      <c r="K287" s="478">
        <f>SUM(K289:K289)</f>
        <v>57</v>
      </c>
      <c r="L287" s="33"/>
    </row>
    <row r="288" spans="2:12" ht="15" customHeight="1">
      <c r="B288" s="46"/>
      <c r="C288" s="90"/>
      <c r="D288" s="39"/>
      <c r="E288" s="40"/>
      <c r="F288" s="40"/>
      <c r="G288" s="40"/>
      <c r="H288" s="40"/>
      <c r="I288" s="42"/>
      <c r="J288" s="48"/>
      <c r="K288" s="30"/>
      <c r="L288" s="33"/>
    </row>
    <row r="289" spans="2:12" ht="15" customHeight="1">
      <c r="B289" s="49"/>
      <c r="C289" s="73" t="s">
        <v>1024</v>
      </c>
      <c r="D289" s="51">
        <v>1</v>
      </c>
      <c r="E289" s="52">
        <v>1</v>
      </c>
      <c r="F289" s="52">
        <v>1</v>
      </c>
      <c r="G289" s="52">
        <v>1</v>
      </c>
      <c r="H289" s="40">
        <f>ROUND(D289*E289*F289*G289,2)</f>
        <v>1</v>
      </c>
      <c r="I289" s="53">
        <v>57</v>
      </c>
      <c r="J289" s="54" t="s">
        <v>973</v>
      </c>
      <c r="K289" s="475">
        <f>H289*I289</f>
        <v>57</v>
      </c>
      <c r="L289" s="33"/>
    </row>
    <row r="290" spans="2:12" ht="15" customHeight="1" thickBot="1">
      <c r="B290" s="49"/>
      <c r="C290" s="73"/>
      <c r="D290" s="51"/>
      <c r="E290" s="52"/>
      <c r="F290" s="52"/>
      <c r="G290" s="52"/>
      <c r="H290" s="52"/>
      <c r="I290" s="53"/>
      <c r="J290" s="54"/>
      <c r="K290" s="84"/>
      <c r="L290" s="33"/>
    </row>
    <row r="291" spans="2:12" ht="32.25" customHeight="1" thickBot="1">
      <c r="B291" s="476" t="s">
        <v>1025</v>
      </c>
      <c r="C291" s="863" t="s">
        <v>218</v>
      </c>
      <c r="D291" s="864"/>
      <c r="E291" s="864"/>
      <c r="F291" s="864"/>
      <c r="G291" s="864"/>
      <c r="H291" s="864"/>
      <c r="I291" s="865"/>
      <c r="J291" s="477" t="s">
        <v>989</v>
      </c>
      <c r="K291" s="478">
        <f>SUM(K293:K294)</f>
        <v>140</v>
      </c>
      <c r="L291" s="36"/>
    </row>
    <row r="292" spans="2:12">
      <c r="B292" s="46"/>
      <c r="C292" s="90"/>
      <c r="D292" s="39"/>
      <c r="E292" s="40"/>
      <c r="F292" s="40"/>
      <c r="G292" s="40"/>
      <c r="H292" s="40"/>
      <c r="I292" s="42"/>
      <c r="J292" s="48"/>
      <c r="K292" s="30"/>
      <c r="L292" s="36"/>
    </row>
    <row r="293" spans="2:12" ht="17.25" customHeight="1">
      <c r="B293" s="49"/>
      <c r="C293" s="88" t="s">
        <v>255</v>
      </c>
      <c r="D293" s="51">
        <v>1</v>
      </c>
      <c r="E293" s="52">
        <v>1</v>
      </c>
      <c r="F293" s="52">
        <v>1</v>
      </c>
      <c r="G293" s="52">
        <v>1</v>
      </c>
      <c r="H293" s="40">
        <f>ROUND(D293*E293*F293*G293,2)</f>
        <v>1</v>
      </c>
      <c r="I293" s="53">
        <v>45</v>
      </c>
      <c r="J293" s="54" t="s">
        <v>989</v>
      </c>
      <c r="K293" s="475">
        <f>H293*I293</f>
        <v>45</v>
      </c>
      <c r="L293" s="33"/>
    </row>
    <row r="294" spans="2:12" ht="15.75" customHeight="1">
      <c r="B294" s="49"/>
      <c r="C294" s="88" t="s">
        <v>256</v>
      </c>
      <c r="D294" s="51">
        <v>1</v>
      </c>
      <c r="E294" s="52">
        <v>1</v>
      </c>
      <c r="F294" s="52">
        <v>1</v>
      </c>
      <c r="G294" s="52">
        <v>1</v>
      </c>
      <c r="H294" s="40">
        <f>ROUND(D294*E294*F294*G294,2)</f>
        <v>1</v>
      </c>
      <c r="I294" s="53">
        <v>95</v>
      </c>
      <c r="J294" s="54" t="s">
        <v>989</v>
      </c>
      <c r="K294" s="475">
        <f>H294*I294</f>
        <v>95</v>
      </c>
      <c r="L294" s="33"/>
    </row>
    <row r="295" spans="2:12" ht="13.5" customHeight="1" thickBot="1">
      <c r="B295" s="49"/>
      <c r="C295" s="73"/>
      <c r="D295" s="51"/>
      <c r="E295" s="52"/>
      <c r="F295" s="52"/>
      <c r="G295" s="52"/>
      <c r="H295" s="52"/>
      <c r="I295" s="53"/>
      <c r="J295" s="54"/>
      <c r="K295" s="84"/>
      <c r="L295" s="33"/>
    </row>
    <row r="296" spans="2:12" ht="27.75" customHeight="1" thickBot="1">
      <c r="B296" s="476" t="s">
        <v>1027</v>
      </c>
      <c r="C296" s="863" t="s">
        <v>219</v>
      </c>
      <c r="D296" s="864"/>
      <c r="E296" s="864"/>
      <c r="F296" s="864"/>
      <c r="G296" s="864"/>
      <c r="H296" s="864"/>
      <c r="I296" s="865"/>
      <c r="J296" s="477" t="s">
        <v>989</v>
      </c>
      <c r="K296" s="478">
        <f>SUM(K298:K299)</f>
        <v>90</v>
      </c>
      <c r="L296" s="36"/>
    </row>
    <row r="297" spans="2:12">
      <c r="B297" s="46"/>
      <c r="C297" s="90"/>
      <c r="D297" s="39"/>
      <c r="E297" s="40"/>
      <c r="F297" s="40"/>
      <c r="G297" s="40"/>
      <c r="H297" s="40"/>
      <c r="I297" s="42"/>
      <c r="J297" s="48"/>
      <c r="K297" s="30"/>
      <c r="L297" s="36"/>
    </row>
    <row r="298" spans="2:12">
      <c r="B298" s="49"/>
      <c r="C298" s="88" t="s">
        <v>261</v>
      </c>
      <c r="D298" s="51">
        <v>1</v>
      </c>
      <c r="E298" s="52">
        <v>1</v>
      </c>
      <c r="F298" s="52">
        <v>1</v>
      </c>
      <c r="G298" s="52">
        <v>1</v>
      </c>
      <c r="H298" s="40">
        <f>ROUND(D298*E298*F298*G298,2)</f>
        <v>1</v>
      </c>
      <c r="I298" s="53">
        <v>45</v>
      </c>
      <c r="J298" s="54" t="s">
        <v>989</v>
      </c>
      <c r="K298" s="475">
        <f>H298*I298</f>
        <v>45</v>
      </c>
      <c r="L298" s="33"/>
    </row>
    <row r="299" spans="2:12">
      <c r="B299" s="49"/>
      <c r="C299" s="88" t="s">
        <v>257</v>
      </c>
      <c r="D299" s="51">
        <v>1</v>
      </c>
      <c r="E299" s="52">
        <v>1</v>
      </c>
      <c r="F299" s="52">
        <v>1</v>
      </c>
      <c r="G299" s="52">
        <v>1</v>
      </c>
      <c r="H299" s="40">
        <f>ROUND(D299*E299*F299*G299,2)</f>
        <v>1</v>
      </c>
      <c r="I299" s="53">
        <v>45</v>
      </c>
      <c r="J299" s="54" t="s">
        <v>989</v>
      </c>
      <c r="K299" s="475">
        <f>H299*I299</f>
        <v>45</v>
      </c>
      <c r="L299" s="33"/>
    </row>
    <row r="300" spans="2:12" ht="14.25" customHeight="1" thickBot="1">
      <c r="B300" s="63"/>
      <c r="C300" s="85"/>
      <c r="D300" s="65"/>
      <c r="E300" s="66"/>
      <c r="F300" s="66"/>
      <c r="G300" s="66"/>
      <c r="H300" s="72"/>
      <c r="I300" s="68"/>
      <c r="J300" s="70"/>
      <c r="K300" s="71"/>
      <c r="L300" s="33"/>
    </row>
    <row r="301" spans="2:12" ht="33" customHeight="1" thickBot="1">
      <c r="B301" s="476" t="s">
        <v>1029</v>
      </c>
      <c r="C301" s="863" t="s">
        <v>258</v>
      </c>
      <c r="D301" s="864"/>
      <c r="E301" s="864"/>
      <c r="F301" s="864"/>
      <c r="G301" s="864"/>
      <c r="H301" s="864"/>
      <c r="I301" s="865"/>
      <c r="J301" s="477" t="s">
        <v>989</v>
      </c>
      <c r="K301" s="478">
        <f>SUM(K303:K303)</f>
        <v>32.5</v>
      </c>
      <c r="L301" s="36"/>
    </row>
    <row r="302" spans="2:12" ht="13.5" customHeight="1">
      <c r="B302" s="46"/>
      <c r="C302" s="90"/>
      <c r="D302" s="39"/>
      <c r="E302" s="40"/>
      <c r="F302" s="40"/>
      <c r="G302" s="40"/>
      <c r="H302" s="40"/>
      <c r="I302" s="42"/>
      <c r="J302" s="48"/>
      <c r="K302" s="30"/>
      <c r="L302" s="36"/>
    </row>
    <row r="303" spans="2:12" ht="14.25" customHeight="1">
      <c r="B303" s="49"/>
      <c r="C303" s="88" t="s">
        <v>259</v>
      </c>
      <c r="D303" s="51">
        <v>1</v>
      </c>
      <c r="E303" s="52">
        <v>1</v>
      </c>
      <c r="F303" s="52">
        <v>1</v>
      </c>
      <c r="G303" s="52">
        <v>1</v>
      </c>
      <c r="H303" s="40">
        <f>ROUND(D303*E303*F303*G303,2)</f>
        <v>1</v>
      </c>
      <c r="I303" s="53">
        <v>32.5</v>
      </c>
      <c r="J303" s="54" t="s">
        <v>989</v>
      </c>
      <c r="K303" s="475">
        <f>H303*I303</f>
        <v>32.5</v>
      </c>
      <c r="L303" s="33"/>
    </row>
    <row r="304" spans="2:12" ht="12.75" customHeight="1" thickBot="1">
      <c r="B304" s="49"/>
      <c r="C304" s="73"/>
      <c r="D304" s="51"/>
      <c r="E304" s="52"/>
      <c r="F304" s="52"/>
      <c r="G304" s="52"/>
      <c r="H304" s="52"/>
      <c r="I304" s="53"/>
      <c r="J304" s="54"/>
      <c r="K304" s="84"/>
      <c r="L304" s="33"/>
    </row>
    <row r="305" spans="2:13" ht="33" customHeight="1" thickBot="1">
      <c r="B305" s="476" t="s">
        <v>1030</v>
      </c>
      <c r="C305" s="863" t="s">
        <v>228</v>
      </c>
      <c r="D305" s="864"/>
      <c r="E305" s="864"/>
      <c r="F305" s="864"/>
      <c r="G305" s="864"/>
      <c r="H305" s="864"/>
      <c r="I305" s="865"/>
      <c r="J305" s="477" t="s">
        <v>989</v>
      </c>
      <c r="K305" s="478">
        <f>SUM(K307:K307)</f>
        <v>220</v>
      </c>
      <c r="L305" s="36"/>
    </row>
    <row r="306" spans="2:13">
      <c r="B306" s="46"/>
      <c r="C306" s="90"/>
      <c r="D306" s="39"/>
      <c r="E306" s="40"/>
      <c r="F306" s="40"/>
      <c r="G306" s="40"/>
      <c r="H306" s="40"/>
      <c r="I306" s="42"/>
      <c r="J306" s="48"/>
      <c r="K306" s="30"/>
      <c r="L306" s="36"/>
    </row>
    <row r="307" spans="2:13" ht="27" customHeight="1">
      <c r="B307" s="49"/>
      <c r="C307" s="516" t="s">
        <v>260</v>
      </c>
      <c r="D307" s="51">
        <v>1</v>
      </c>
      <c r="E307" s="52">
        <v>1</v>
      </c>
      <c r="F307" s="52">
        <v>1</v>
      </c>
      <c r="G307" s="52">
        <v>1</v>
      </c>
      <c r="H307" s="40">
        <f>ROUND(D307*E307*F307*G307,2)</f>
        <v>1</v>
      </c>
      <c r="I307" s="53">
        <v>220</v>
      </c>
      <c r="J307" s="54" t="s">
        <v>989</v>
      </c>
      <c r="K307" s="475">
        <f>H307*I307</f>
        <v>220</v>
      </c>
      <c r="L307" s="33"/>
    </row>
    <row r="308" spans="2:13" ht="12.75" customHeight="1" thickBot="1">
      <c r="B308" s="63"/>
      <c r="C308" s="91"/>
      <c r="D308" s="65"/>
      <c r="E308" s="66"/>
      <c r="F308" s="66"/>
      <c r="G308" s="66"/>
      <c r="H308" s="72"/>
      <c r="I308" s="68"/>
      <c r="J308" s="70"/>
      <c r="K308" s="71"/>
      <c r="L308" s="33"/>
    </row>
    <row r="309" spans="2:13" ht="15" customHeight="1">
      <c r="B309" s="33"/>
      <c r="C309" s="73"/>
      <c r="D309" s="74"/>
      <c r="E309" s="75"/>
      <c r="F309" s="75"/>
      <c r="G309" s="75"/>
      <c r="H309" s="75"/>
      <c r="I309" s="76"/>
      <c r="J309" s="29"/>
      <c r="K309" s="75"/>
      <c r="L309" s="33"/>
    </row>
    <row r="310" spans="2:13" ht="17.25" customHeight="1" thickBot="1">
      <c r="B310" s="7"/>
      <c r="C310" s="7"/>
      <c r="D310" s="8"/>
      <c r="E310" s="9"/>
      <c r="F310" s="9"/>
      <c r="G310" s="9"/>
      <c r="H310" s="9"/>
      <c r="I310" s="10"/>
      <c r="J310" s="11"/>
      <c r="K310" s="9"/>
      <c r="L310" s="7"/>
    </row>
    <row r="311" spans="2:13" ht="12.75" customHeight="1">
      <c r="B311" s="851" t="s">
        <v>975</v>
      </c>
      <c r="C311" s="856" t="s">
        <v>976</v>
      </c>
      <c r="D311" s="13" t="s">
        <v>977</v>
      </c>
      <c r="E311" s="14" t="s">
        <v>978</v>
      </c>
      <c r="F311" s="14" t="s">
        <v>979</v>
      </c>
      <c r="G311" s="14" t="s">
        <v>980</v>
      </c>
      <c r="H311" s="15" t="s">
        <v>981</v>
      </c>
      <c r="I311" s="16" t="s">
        <v>525</v>
      </c>
      <c r="J311" s="858" t="s">
        <v>982</v>
      </c>
      <c r="K311" s="17" t="s">
        <v>983</v>
      </c>
      <c r="L311" s="18"/>
    </row>
    <row r="312" spans="2:13" ht="27" thickBot="1">
      <c r="B312" s="852"/>
      <c r="C312" s="857"/>
      <c r="D312" s="20" t="s">
        <v>984</v>
      </c>
      <c r="E312" s="21" t="s">
        <v>985</v>
      </c>
      <c r="F312" s="21" t="s">
        <v>986</v>
      </c>
      <c r="G312" s="21" t="s">
        <v>987</v>
      </c>
      <c r="H312" s="22" t="s">
        <v>988</v>
      </c>
      <c r="I312" s="23" t="s">
        <v>526</v>
      </c>
      <c r="J312" s="859"/>
      <c r="K312" s="24"/>
      <c r="L312" s="25"/>
    </row>
    <row r="313" spans="2:13" ht="7.5" customHeight="1">
      <c r="B313" s="296"/>
      <c r="C313" s="314"/>
      <c r="D313" s="315"/>
      <c r="E313" s="316"/>
      <c r="F313" s="316"/>
      <c r="G313" s="316"/>
      <c r="H313" s="316"/>
      <c r="I313" s="317"/>
      <c r="J313" s="318"/>
      <c r="K313" s="302"/>
      <c r="L313" s="7"/>
    </row>
    <row r="314" spans="2:13" ht="14.25" customHeight="1">
      <c r="B314" s="303">
        <v>106</v>
      </c>
      <c r="C314" s="304" t="s">
        <v>1032</v>
      </c>
      <c r="D314" s="305"/>
      <c r="E314" s="299"/>
      <c r="F314" s="299"/>
      <c r="G314" s="299"/>
      <c r="H314" s="299"/>
      <c r="I314" s="300"/>
      <c r="J314" s="306"/>
      <c r="K314" s="295"/>
    </row>
    <row r="315" spans="2:13" ht="5.25" customHeight="1" thickBot="1">
      <c r="B315" s="303"/>
      <c r="C315" s="304"/>
      <c r="D315" s="305"/>
      <c r="E315" s="299"/>
      <c r="F315" s="299"/>
      <c r="G315" s="299"/>
      <c r="H315" s="299"/>
      <c r="I315" s="300"/>
      <c r="J315" s="306"/>
      <c r="K315" s="295"/>
      <c r="L315" s="33"/>
    </row>
    <row r="316" spans="2:13" ht="36.75" customHeight="1" thickBot="1">
      <c r="B316" s="476" t="s">
        <v>262</v>
      </c>
      <c r="C316" s="863" t="s">
        <v>319</v>
      </c>
      <c r="D316" s="864"/>
      <c r="E316" s="864"/>
      <c r="F316" s="864"/>
      <c r="G316" s="864"/>
      <c r="H316" s="864"/>
      <c r="I316" s="865"/>
      <c r="J316" s="479" t="s">
        <v>973</v>
      </c>
      <c r="K316" s="478">
        <f>SUM(K318:K319)</f>
        <v>174.72</v>
      </c>
      <c r="L316" s="36"/>
    </row>
    <row r="317" spans="2:13" ht="15" customHeight="1">
      <c r="B317" s="46"/>
      <c r="C317" s="47"/>
      <c r="D317" s="82"/>
      <c r="E317" s="40"/>
      <c r="F317" s="40"/>
      <c r="G317" s="40"/>
      <c r="H317" s="40"/>
      <c r="I317" s="42"/>
      <c r="J317" s="77"/>
      <c r="K317" s="30"/>
      <c r="L317" s="36"/>
    </row>
    <row r="318" spans="2:13">
      <c r="B318" s="49"/>
      <c r="C318" s="50" t="s">
        <v>571</v>
      </c>
      <c r="D318" s="83">
        <v>1</v>
      </c>
      <c r="E318" s="52">
        <v>1</v>
      </c>
      <c r="F318" s="52">
        <v>1</v>
      </c>
      <c r="G318" s="52">
        <v>1</v>
      </c>
      <c r="H318" s="40">
        <f>ROUND(D318*E318*F318*G318,2)</f>
        <v>1</v>
      </c>
      <c r="I318" s="53">
        <v>145.6</v>
      </c>
      <c r="J318" s="79" t="s">
        <v>973</v>
      </c>
      <c r="K318" s="475">
        <f>I318</f>
        <v>145.6</v>
      </c>
      <c r="L318" s="33"/>
      <c r="M318" s="7"/>
    </row>
    <row r="319" spans="2:13" ht="13.8" thickBot="1">
      <c r="B319" s="49"/>
      <c r="C319" s="50" t="s">
        <v>572</v>
      </c>
      <c r="D319" s="83">
        <v>3</v>
      </c>
      <c r="E319" s="52">
        <v>1</v>
      </c>
      <c r="F319" s="52">
        <v>1</v>
      </c>
      <c r="G319" s="52">
        <v>1</v>
      </c>
      <c r="H319" s="40">
        <f>ROUND(D319*E319*F319*G319,2)</f>
        <v>3</v>
      </c>
      <c r="I319" s="53">
        <f>+K318*20%</f>
        <v>29.12</v>
      </c>
      <c r="J319" s="79" t="s">
        <v>973</v>
      </c>
      <c r="K319" s="475">
        <f>I319</f>
        <v>29.12</v>
      </c>
      <c r="L319" s="33"/>
      <c r="M319" s="7"/>
    </row>
    <row r="320" spans="2:13" ht="29.25" customHeight="1" thickBot="1">
      <c r="B320" s="476" t="s">
        <v>263</v>
      </c>
      <c r="C320" s="863" t="s">
        <v>928</v>
      </c>
      <c r="D320" s="864"/>
      <c r="E320" s="864"/>
      <c r="F320" s="864"/>
      <c r="G320" s="864"/>
      <c r="H320" s="864"/>
      <c r="I320" s="865"/>
      <c r="J320" s="479" t="s">
        <v>973</v>
      </c>
      <c r="K320" s="478">
        <f>SUM(K322:K323)</f>
        <v>318.24</v>
      </c>
      <c r="L320" s="33"/>
      <c r="M320" s="7"/>
    </row>
    <row r="321" spans="2:13" ht="15" customHeight="1">
      <c r="B321" s="46"/>
      <c r="C321" s="47"/>
      <c r="D321" s="82"/>
      <c r="E321" s="40"/>
      <c r="F321" s="40"/>
      <c r="G321" s="40"/>
      <c r="H321" s="40"/>
      <c r="I321" s="42"/>
      <c r="J321" s="77"/>
      <c r="K321" s="30"/>
      <c r="L321" s="33"/>
      <c r="M321" s="7"/>
    </row>
    <row r="322" spans="2:13" ht="15" customHeight="1">
      <c r="B322" s="49"/>
      <c r="C322" s="50" t="s">
        <v>705</v>
      </c>
      <c r="D322" s="83">
        <v>1</v>
      </c>
      <c r="E322" s="52">
        <v>1</v>
      </c>
      <c r="F322" s="52">
        <v>1</v>
      </c>
      <c r="G322" s="52">
        <v>1</v>
      </c>
      <c r="H322" s="40">
        <f>ROUND(D322*E322*F322*G322,2)</f>
        <v>1</v>
      </c>
      <c r="I322" s="53">
        <v>265.2</v>
      </c>
      <c r="J322" s="79" t="s">
        <v>973</v>
      </c>
      <c r="K322" s="475">
        <f>I322</f>
        <v>265.2</v>
      </c>
      <c r="L322" s="33"/>
      <c r="M322" s="7"/>
    </row>
    <row r="323" spans="2:13" ht="15" customHeight="1" thickBot="1">
      <c r="B323" s="49"/>
      <c r="C323" s="50" t="s">
        <v>572</v>
      </c>
      <c r="D323" s="83">
        <v>3</v>
      </c>
      <c r="E323" s="52">
        <v>1</v>
      </c>
      <c r="F323" s="52">
        <v>1</v>
      </c>
      <c r="G323" s="52">
        <v>1</v>
      </c>
      <c r="H323" s="40">
        <f>ROUND(D323*E323*F323*G323,2)</f>
        <v>3</v>
      </c>
      <c r="I323" s="53">
        <f>+K322*20%</f>
        <v>53.04</v>
      </c>
      <c r="J323" s="79" t="s">
        <v>973</v>
      </c>
      <c r="K323" s="475">
        <f>I323</f>
        <v>53.04</v>
      </c>
      <c r="L323" s="33"/>
      <c r="M323" s="7"/>
    </row>
    <row r="324" spans="2:13" ht="42" customHeight="1" thickBot="1">
      <c r="B324" s="476">
        <v>106.3</v>
      </c>
      <c r="C324" s="863" t="s">
        <v>315</v>
      </c>
      <c r="D324" s="864"/>
      <c r="E324" s="864"/>
      <c r="F324" s="864"/>
      <c r="G324" s="864"/>
      <c r="H324" s="864"/>
      <c r="I324" s="865"/>
      <c r="J324" s="479" t="s">
        <v>973</v>
      </c>
      <c r="K324" s="478">
        <f>SUM(K325:K329)</f>
        <v>124.52000000000001</v>
      </c>
      <c r="L324" s="33"/>
      <c r="M324" s="7"/>
    </row>
    <row r="325" spans="2:13">
      <c r="B325" s="49"/>
      <c r="C325" s="73"/>
      <c r="D325" s="74"/>
      <c r="E325" s="552"/>
      <c r="F325" s="552"/>
      <c r="G325" s="552"/>
      <c r="H325" s="26"/>
      <c r="I325" s="569"/>
      <c r="J325" s="79"/>
      <c r="K325" s="475"/>
      <c r="L325" s="33"/>
      <c r="M325" s="7"/>
    </row>
    <row r="326" spans="2:13">
      <c r="B326" s="49"/>
      <c r="C326" s="88" t="s">
        <v>320</v>
      </c>
      <c r="D326" s="74">
        <v>1</v>
      </c>
      <c r="E326" s="552">
        <v>1</v>
      </c>
      <c r="F326" s="552">
        <v>1</v>
      </c>
      <c r="G326" s="552">
        <v>1</v>
      </c>
      <c r="H326" s="26">
        <v>1</v>
      </c>
      <c r="I326" s="569">
        <v>58</v>
      </c>
      <c r="J326" s="79"/>
      <c r="K326" s="475">
        <f>I326*H326</f>
        <v>58</v>
      </c>
      <c r="L326" s="33"/>
      <c r="M326" s="7"/>
    </row>
    <row r="327" spans="2:13">
      <c r="B327" s="49"/>
      <c r="C327" s="88" t="s">
        <v>321</v>
      </c>
      <c r="D327" s="666">
        <v>0.01</v>
      </c>
      <c r="E327" s="552">
        <v>1</v>
      </c>
      <c r="F327" s="552">
        <v>1</v>
      </c>
      <c r="G327" s="552">
        <v>1</v>
      </c>
      <c r="H327" s="26">
        <f>D327</f>
        <v>0.01</v>
      </c>
      <c r="I327" s="569">
        <v>128</v>
      </c>
      <c r="J327" s="79"/>
      <c r="K327" s="475">
        <f>I327*H327</f>
        <v>1.28</v>
      </c>
      <c r="L327" s="33"/>
      <c r="M327" s="7"/>
    </row>
    <row r="328" spans="2:13" ht="15" customHeight="1">
      <c r="B328" s="49"/>
      <c r="C328" s="88" t="s">
        <v>322</v>
      </c>
      <c r="D328" s="666">
        <v>0.01</v>
      </c>
      <c r="E328" s="552">
        <v>1</v>
      </c>
      <c r="F328" s="552">
        <v>1</v>
      </c>
      <c r="G328" s="552">
        <v>1</v>
      </c>
      <c r="H328" s="26">
        <f>D328</f>
        <v>0.01</v>
      </c>
      <c r="I328" s="569">
        <v>24</v>
      </c>
      <c r="J328" s="79"/>
      <c r="K328" s="475">
        <f>I328*H328</f>
        <v>0.24</v>
      </c>
      <c r="L328" s="33"/>
      <c r="M328" s="7"/>
    </row>
    <row r="329" spans="2:13" ht="15" customHeight="1" thickBot="1">
      <c r="B329" s="49"/>
      <c r="C329" s="88" t="s">
        <v>349</v>
      </c>
      <c r="D329" s="666">
        <v>1</v>
      </c>
      <c r="E329" s="552">
        <v>1</v>
      </c>
      <c r="F329" s="552">
        <v>1</v>
      </c>
      <c r="G329" s="552">
        <v>1</v>
      </c>
      <c r="H329" s="26">
        <v>1</v>
      </c>
      <c r="I329" s="569">
        <v>65</v>
      </c>
      <c r="J329" s="79"/>
      <c r="K329" s="475">
        <f>I329*H329</f>
        <v>65</v>
      </c>
      <c r="L329" s="33"/>
      <c r="M329" s="7"/>
    </row>
    <row r="330" spans="2:13" ht="60" customHeight="1" thickBot="1">
      <c r="B330" s="476" t="s">
        <v>1033</v>
      </c>
      <c r="C330" s="863" t="s">
        <v>264</v>
      </c>
      <c r="D330" s="879"/>
      <c r="E330" s="879"/>
      <c r="F330" s="879"/>
      <c r="G330" s="879"/>
      <c r="H330" s="879"/>
      <c r="I330" s="879"/>
      <c r="J330" s="503" t="s">
        <v>977</v>
      </c>
      <c r="K330" s="478">
        <f>SUM(K332:K339)</f>
        <v>1235.0780000000002</v>
      </c>
      <c r="L330" s="36"/>
    </row>
    <row r="331" spans="2:13" ht="14.25" customHeight="1">
      <c r="B331" s="46"/>
      <c r="C331" s="47"/>
      <c r="D331" s="82"/>
      <c r="E331" s="40"/>
      <c r="F331" s="40"/>
      <c r="G331" s="40"/>
      <c r="H331" s="40"/>
      <c r="I331" s="42"/>
      <c r="J331" s="77"/>
      <c r="K331" s="30"/>
      <c r="L331" s="36"/>
    </row>
    <row r="332" spans="2:13">
      <c r="B332" s="49"/>
      <c r="C332" s="50" t="s">
        <v>573</v>
      </c>
      <c r="D332" s="83">
        <v>1</v>
      </c>
      <c r="E332" s="52">
        <v>1</v>
      </c>
      <c r="F332" s="52">
        <v>1</v>
      </c>
      <c r="G332" s="52">
        <v>1</v>
      </c>
      <c r="H332" s="40">
        <f t="shared" ref="H332:H339" si="25">ROUND(D332*E332*F332*G332,2)</f>
        <v>1</v>
      </c>
      <c r="I332" s="53">
        <v>525</v>
      </c>
      <c r="J332" s="79" t="s">
        <v>977</v>
      </c>
      <c r="K332" s="475">
        <f t="shared" ref="K332:K339" si="26">H332*I332</f>
        <v>525</v>
      </c>
      <c r="L332" s="33"/>
    </row>
    <row r="333" spans="2:13">
      <c r="B333" s="49"/>
      <c r="C333" s="55" t="s">
        <v>588</v>
      </c>
      <c r="D333" s="83">
        <v>1</v>
      </c>
      <c r="E333" s="52">
        <v>1</v>
      </c>
      <c r="F333" s="52">
        <v>1</v>
      </c>
      <c r="G333" s="52">
        <v>1</v>
      </c>
      <c r="H333" s="40">
        <f t="shared" si="25"/>
        <v>1</v>
      </c>
      <c r="I333" s="53">
        <v>37.369999999999997</v>
      </c>
      <c r="J333" s="79" t="s">
        <v>977</v>
      </c>
      <c r="K333" s="475">
        <f t="shared" si="26"/>
        <v>37.369999999999997</v>
      </c>
      <c r="L333" s="33"/>
    </row>
    <row r="334" spans="2:13" ht="15" customHeight="1">
      <c r="B334" s="49"/>
      <c r="C334" s="55" t="s">
        <v>1012</v>
      </c>
      <c r="D334" s="83">
        <v>1</v>
      </c>
      <c r="E334" s="52">
        <v>0.9</v>
      </c>
      <c r="F334" s="52">
        <v>1</v>
      </c>
      <c r="G334" s="52">
        <v>1</v>
      </c>
      <c r="H334" s="40">
        <f t="shared" si="25"/>
        <v>0.9</v>
      </c>
      <c r="I334" s="53">
        <v>79.8</v>
      </c>
      <c r="J334" s="79" t="s">
        <v>989</v>
      </c>
      <c r="K334" s="475">
        <f t="shared" si="26"/>
        <v>71.819999999999993</v>
      </c>
      <c r="L334" s="33"/>
    </row>
    <row r="335" spans="2:13" ht="13.5" customHeight="1">
      <c r="B335" s="49"/>
      <c r="C335" s="55" t="s">
        <v>265</v>
      </c>
      <c r="D335" s="83">
        <v>2</v>
      </c>
      <c r="E335" s="52">
        <v>0.9</v>
      </c>
      <c r="F335" s="52">
        <v>2.1</v>
      </c>
      <c r="G335" s="52">
        <f>G332</f>
        <v>1</v>
      </c>
      <c r="H335" s="40">
        <f t="shared" si="25"/>
        <v>3.78</v>
      </c>
      <c r="I335" s="53">
        <v>33.6</v>
      </c>
      <c r="J335" s="79" t="s">
        <v>973</v>
      </c>
      <c r="K335" s="475">
        <f t="shared" si="26"/>
        <v>127.008</v>
      </c>
      <c r="L335" s="33"/>
    </row>
    <row r="336" spans="2:13">
      <c r="B336" s="49"/>
      <c r="C336" s="55" t="s">
        <v>589</v>
      </c>
      <c r="D336" s="83">
        <v>1</v>
      </c>
      <c r="E336" s="52">
        <v>5.0999999999999996</v>
      </c>
      <c r="F336" s="52">
        <v>0.45</v>
      </c>
      <c r="G336" s="52">
        <v>1</v>
      </c>
      <c r="H336" s="40">
        <f t="shared" si="25"/>
        <v>2.2999999999999998</v>
      </c>
      <c r="I336" s="53">
        <v>33.6</v>
      </c>
      <c r="J336" s="79" t="s">
        <v>973</v>
      </c>
      <c r="K336" s="475">
        <f t="shared" si="26"/>
        <v>77.28</v>
      </c>
      <c r="L336" s="33"/>
    </row>
    <row r="337" spans="2:12">
      <c r="B337" s="49"/>
      <c r="C337" s="55" t="s">
        <v>266</v>
      </c>
      <c r="D337" s="83">
        <v>1</v>
      </c>
      <c r="E337" s="52">
        <v>1</v>
      </c>
      <c r="F337" s="52">
        <v>1</v>
      </c>
      <c r="G337" s="52">
        <v>1</v>
      </c>
      <c r="H337" s="40">
        <f t="shared" si="25"/>
        <v>1</v>
      </c>
      <c r="I337" s="53">
        <v>37.5</v>
      </c>
      <c r="J337" s="79" t="s">
        <v>977</v>
      </c>
      <c r="K337" s="475">
        <f t="shared" si="26"/>
        <v>37.5</v>
      </c>
      <c r="L337" s="33"/>
    </row>
    <row r="338" spans="2:12">
      <c r="B338" s="49"/>
      <c r="C338" s="55" t="s">
        <v>267</v>
      </c>
      <c r="D338" s="83">
        <v>1</v>
      </c>
      <c r="E338" s="52">
        <v>1</v>
      </c>
      <c r="F338" s="52">
        <v>1</v>
      </c>
      <c r="G338" s="52">
        <v>1</v>
      </c>
      <c r="H338" s="40">
        <f t="shared" si="25"/>
        <v>1</v>
      </c>
      <c r="I338" s="53">
        <v>151.19999999999999</v>
      </c>
      <c r="J338" s="79" t="s">
        <v>977</v>
      </c>
      <c r="K338" s="475">
        <f t="shared" si="26"/>
        <v>151.19999999999999</v>
      </c>
      <c r="L338" s="33"/>
    </row>
    <row r="339" spans="2:12" ht="13.5" customHeight="1">
      <c r="B339" s="49"/>
      <c r="C339" s="55" t="s">
        <v>268</v>
      </c>
      <c r="D339" s="83">
        <v>1</v>
      </c>
      <c r="E339" s="52">
        <v>1</v>
      </c>
      <c r="F339" s="52">
        <v>1</v>
      </c>
      <c r="G339" s="52">
        <v>1</v>
      </c>
      <c r="H339" s="40">
        <f t="shared" si="25"/>
        <v>1</v>
      </c>
      <c r="I339" s="53">
        <v>207.9</v>
      </c>
      <c r="J339" s="79" t="s">
        <v>977</v>
      </c>
      <c r="K339" s="475">
        <f t="shared" si="26"/>
        <v>207.9</v>
      </c>
      <c r="L339" s="33"/>
    </row>
    <row r="340" spans="2:12" ht="12.75" customHeight="1" thickBot="1">
      <c r="B340" s="63"/>
      <c r="C340" s="64"/>
      <c r="D340" s="86"/>
      <c r="E340" s="66"/>
      <c r="F340" s="66"/>
      <c r="G340" s="66"/>
      <c r="H340" s="72"/>
      <c r="I340" s="68"/>
      <c r="J340" s="81"/>
      <c r="K340" s="71"/>
      <c r="L340" s="33"/>
    </row>
    <row r="341" spans="2:12" ht="12.75" customHeight="1">
      <c r="B341" s="851" t="s">
        <v>975</v>
      </c>
      <c r="C341" s="851" t="s">
        <v>976</v>
      </c>
      <c r="D341" s="13" t="s">
        <v>977</v>
      </c>
      <c r="E341" s="14" t="s">
        <v>978</v>
      </c>
      <c r="F341" s="14" t="s">
        <v>979</v>
      </c>
      <c r="G341" s="14" t="s">
        <v>980</v>
      </c>
      <c r="H341" s="15" t="s">
        <v>981</v>
      </c>
      <c r="I341" s="16" t="s">
        <v>525</v>
      </c>
      <c r="J341" s="851" t="s">
        <v>982</v>
      </c>
      <c r="K341" s="17" t="s">
        <v>983</v>
      </c>
      <c r="L341" s="18"/>
    </row>
    <row r="342" spans="2:12" ht="26.25" customHeight="1" thickBot="1">
      <c r="B342" s="852"/>
      <c r="C342" s="852"/>
      <c r="D342" s="20" t="s">
        <v>984</v>
      </c>
      <c r="E342" s="21" t="s">
        <v>985</v>
      </c>
      <c r="F342" s="21" t="s">
        <v>986</v>
      </c>
      <c r="G342" s="21" t="s">
        <v>987</v>
      </c>
      <c r="H342" s="22" t="s">
        <v>988</v>
      </c>
      <c r="I342" s="23" t="s">
        <v>526</v>
      </c>
      <c r="J342" s="852"/>
      <c r="K342" s="24"/>
      <c r="L342" s="25"/>
    </row>
    <row r="343" spans="2:12" ht="5.25" customHeight="1">
      <c r="B343" s="296"/>
      <c r="C343" s="314"/>
      <c r="D343" s="315"/>
      <c r="E343" s="316"/>
      <c r="F343" s="316"/>
      <c r="G343" s="316"/>
      <c r="H343" s="316"/>
      <c r="I343" s="317"/>
      <c r="J343" s="318"/>
      <c r="K343" s="302"/>
      <c r="L343" s="7"/>
    </row>
    <row r="344" spans="2:12" ht="12.75" customHeight="1">
      <c r="B344" s="303">
        <v>107</v>
      </c>
      <c r="C344" s="304" t="s">
        <v>275</v>
      </c>
      <c r="D344" s="305"/>
      <c r="E344" s="299"/>
      <c r="F344" s="299"/>
      <c r="G344" s="299"/>
      <c r="H344" s="299"/>
      <c r="I344" s="300"/>
      <c r="J344" s="306"/>
      <c r="K344" s="295"/>
    </row>
    <row r="345" spans="2:12" ht="7.5" customHeight="1" thickBot="1">
      <c r="B345" s="303"/>
      <c r="C345" s="304"/>
      <c r="D345" s="305"/>
      <c r="E345" s="299"/>
      <c r="F345" s="299"/>
      <c r="G345" s="299"/>
      <c r="H345" s="299"/>
      <c r="I345" s="300"/>
      <c r="J345" s="306"/>
      <c r="K345" s="295"/>
      <c r="L345" s="33"/>
    </row>
    <row r="346" spans="2:12" ht="13.8" thickBot="1">
      <c r="B346" s="627" t="s">
        <v>269</v>
      </c>
      <c r="C346" s="880" t="s">
        <v>270</v>
      </c>
      <c r="D346" s="881"/>
      <c r="E346" s="881"/>
      <c r="F346" s="881"/>
      <c r="G346" s="881"/>
      <c r="H346" s="881"/>
      <c r="I346" s="881"/>
      <c r="J346" s="628" t="s">
        <v>977</v>
      </c>
      <c r="K346" s="629">
        <f>SUM(K347:K348)</f>
        <v>847</v>
      </c>
      <c r="L346" s="33"/>
    </row>
    <row r="347" spans="2:12" ht="12.75" customHeight="1">
      <c r="B347" s="630"/>
      <c r="C347" s="682" t="s">
        <v>350</v>
      </c>
      <c r="D347" s="631">
        <v>1</v>
      </c>
      <c r="E347" s="502">
        <v>1</v>
      </c>
      <c r="F347" s="502">
        <v>1</v>
      </c>
      <c r="G347" s="502">
        <v>1</v>
      </c>
      <c r="H347" s="502">
        <v>1</v>
      </c>
      <c r="I347" s="632">
        <v>12</v>
      </c>
      <c r="J347" s="633" t="s">
        <v>973</v>
      </c>
      <c r="K347" s="634">
        <v>12</v>
      </c>
      <c r="L347" s="33"/>
    </row>
    <row r="348" spans="2:12" ht="12.75" customHeight="1" thickBot="1">
      <c r="B348" s="63"/>
      <c r="C348" s="64" t="s">
        <v>271</v>
      </c>
      <c r="D348" s="65">
        <v>1</v>
      </c>
      <c r="E348" s="66">
        <v>1</v>
      </c>
      <c r="F348" s="66">
        <v>1</v>
      </c>
      <c r="G348" s="66">
        <v>1</v>
      </c>
      <c r="H348" s="72">
        <f>ROUND(D348*E348*F348*G348,2)</f>
        <v>1</v>
      </c>
      <c r="I348" s="68">
        <v>835</v>
      </c>
      <c r="J348" s="635" t="s">
        <v>977</v>
      </c>
      <c r="K348" s="636">
        <f>H348*I348</f>
        <v>835</v>
      </c>
      <c r="L348" s="33"/>
    </row>
    <row r="349" spans="2:12" ht="12.75" customHeight="1" thickBot="1">
      <c r="B349" s="476" t="s">
        <v>272</v>
      </c>
      <c r="C349" s="863" t="s">
        <v>273</v>
      </c>
      <c r="D349" s="879"/>
      <c r="E349" s="879"/>
      <c r="F349" s="879"/>
      <c r="G349" s="879"/>
      <c r="H349" s="879"/>
      <c r="I349" s="879"/>
      <c r="J349" s="503" t="s">
        <v>977</v>
      </c>
      <c r="K349" s="478">
        <f>SUM(K350:K351)</f>
        <v>1262</v>
      </c>
      <c r="L349" s="33"/>
    </row>
    <row r="350" spans="2:12" ht="12.75" customHeight="1">
      <c r="B350" s="637"/>
      <c r="C350" s="638" t="s">
        <v>274</v>
      </c>
      <c r="D350" s="639">
        <v>1</v>
      </c>
      <c r="E350" s="640">
        <v>1</v>
      </c>
      <c r="F350" s="640">
        <v>1</v>
      </c>
      <c r="G350" s="640">
        <v>1</v>
      </c>
      <c r="H350" s="502">
        <f>ROUND(D350*E350*F350*G350,2)</f>
        <v>1</v>
      </c>
      <c r="I350" s="641">
        <v>1250</v>
      </c>
      <c r="J350" s="642" t="s">
        <v>977</v>
      </c>
      <c r="K350" s="643">
        <f>H350*I350</f>
        <v>1250</v>
      </c>
      <c r="L350" s="33"/>
    </row>
    <row r="351" spans="2:12" ht="12.75" customHeight="1" thickBot="1">
      <c r="B351" s="63"/>
      <c r="C351" s="680" t="s">
        <v>350</v>
      </c>
      <c r="D351" s="65">
        <v>1</v>
      </c>
      <c r="E351" s="66">
        <v>1</v>
      </c>
      <c r="F351" s="66">
        <v>1</v>
      </c>
      <c r="G351" s="66">
        <v>1</v>
      </c>
      <c r="H351" s="72">
        <v>1</v>
      </c>
      <c r="I351" s="68">
        <v>12</v>
      </c>
      <c r="J351" s="635" t="s">
        <v>973</v>
      </c>
      <c r="K351" s="636">
        <f>I351</f>
        <v>12</v>
      </c>
      <c r="L351" s="33"/>
    </row>
    <row r="352" spans="2:12" ht="12.75" customHeight="1" thickBot="1">
      <c r="B352" s="49"/>
      <c r="C352" s="88"/>
      <c r="D352" s="83"/>
      <c r="E352" s="52"/>
      <c r="F352" s="52"/>
      <c r="G352" s="52"/>
      <c r="H352" s="26"/>
      <c r="I352" s="644"/>
      <c r="J352" s="29"/>
      <c r="K352" s="681"/>
      <c r="L352" s="33"/>
    </row>
    <row r="353" spans="2:13" ht="12.75" customHeight="1">
      <c r="B353" s="851" t="s">
        <v>975</v>
      </c>
      <c r="C353" s="851" t="s">
        <v>976</v>
      </c>
      <c r="D353" s="13" t="s">
        <v>977</v>
      </c>
      <c r="E353" s="14" t="s">
        <v>978</v>
      </c>
      <c r="F353" s="14" t="s">
        <v>979</v>
      </c>
      <c r="G353" s="14" t="s">
        <v>980</v>
      </c>
      <c r="H353" s="15" t="s">
        <v>981</v>
      </c>
      <c r="I353" s="16" t="s">
        <v>525</v>
      </c>
      <c r="J353" s="851" t="s">
        <v>982</v>
      </c>
      <c r="K353" s="17" t="s">
        <v>983</v>
      </c>
      <c r="L353" s="18"/>
    </row>
    <row r="354" spans="2:13" ht="26.25" customHeight="1" thickBot="1">
      <c r="B354" s="852"/>
      <c r="C354" s="852"/>
      <c r="D354" s="20" t="s">
        <v>984</v>
      </c>
      <c r="E354" s="21" t="s">
        <v>985</v>
      </c>
      <c r="F354" s="21" t="s">
        <v>986</v>
      </c>
      <c r="G354" s="21" t="s">
        <v>987</v>
      </c>
      <c r="H354" s="22" t="s">
        <v>988</v>
      </c>
      <c r="I354" s="23" t="s">
        <v>526</v>
      </c>
      <c r="J354" s="852"/>
      <c r="K354" s="24"/>
      <c r="L354" s="25"/>
    </row>
    <row r="355" spans="2:13" ht="5.25" customHeight="1">
      <c r="B355" s="296"/>
      <c r="C355" s="314"/>
      <c r="D355" s="315"/>
      <c r="E355" s="316"/>
      <c r="F355" s="316"/>
      <c r="G355" s="316"/>
      <c r="H355" s="316"/>
      <c r="I355" s="317"/>
      <c r="J355" s="318"/>
      <c r="K355" s="302"/>
      <c r="L355" s="7"/>
    </row>
    <row r="356" spans="2:13" ht="12.75" customHeight="1">
      <c r="B356" s="303">
        <v>108</v>
      </c>
      <c r="C356" s="304" t="s">
        <v>1035</v>
      </c>
      <c r="D356" s="305"/>
      <c r="E356" s="299"/>
      <c r="F356" s="299"/>
      <c r="G356" s="299"/>
      <c r="H356" s="299"/>
      <c r="I356" s="300"/>
      <c r="J356" s="306"/>
      <c r="K356" s="295"/>
    </row>
    <row r="357" spans="2:13" ht="7.5" customHeight="1" thickBot="1">
      <c r="B357" s="303"/>
      <c r="C357" s="304"/>
      <c r="D357" s="305"/>
      <c r="E357" s="299"/>
      <c r="F357" s="299"/>
      <c r="G357" s="299"/>
      <c r="H357" s="299"/>
      <c r="I357" s="300"/>
      <c r="J357" s="306"/>
      <c r="K357" s="295"/>
      <c r="L357" s="33"/>
    </row>
    <row r="358" spans="2:13" ht="38.25" customHeight="1" thickBot="1">
      <c r="B358" s="476" t="s">
        <v>1036</v>
      </c>
      <c r="C358" s="863" t="s">
        <v>3</v>
      </c>
      <c r="D358" s="864"/>
      <c r="E358" s="864"/>
      <c r="F358" s="864"/>
      <c r="G358" s="864"/>
      <c r="H358" s="864"/>
      <c r="I358" s="865"/>
      <c r="J358" s="479" t="s">
        <v>973</v>
      </c>
      <c r="K358" s="478">
        <f>SUM(K360:K361)</f>
        <v>216</v>
      </c>
      <c r="L358" s="36"/>
    </row>
    <row r="359" spans="2:13" ht="15" customHeight="1">
      <c r="B359" s="46"/>
      <c r="C359" s="47"/>
      <c r="D359" s="39"/>
      <c r="E359" s="40"/>
      <c r="F359" s="40"/>
      <c r="G359" s="40"/>
      <c r="H359" s="40"/>
      <c r="I359" s="42"/>
      <c r="J359" s="77"/>
      <c r="K359" s="30"/>
      <c r="L359" s="36"/>
    </row>
    <row r="360" spans="2:13">
      <c r="B360" s="49"/>
      <c r="C360" s="50" t="s">
        <v>291</v>
      </c>
      <c r="D360" s="51">
        <v>1</v>
      </c>
      <c r="E360" s="52">
        <v>1</v>
      </c>
      <c r="F360" s="52">
        <v>1</v>
      </c>
      <c r="G360" s="52">
        <v>1</v>
      </c>
      <c r="H360" s="40">
        <f>ROUND(D360*E360*F360*G360,2)</f>
        <v>1</v>
      </c>
      <c r="I360" s="53">
        <v>65</v>
      </c>
      <c r="J360" s="79" t="s">
        <v>973</v>
      </c>
      <c r="K360" s="475">
        <f>H360*I360</f>
        <v>65</v>
      </c>
      <c r="L360" s="33"/>
      <c r="M360" s="7"/>
    </row>
    <row r="361" spans="2:13">
      <c r="B361" s="49"/>
      <c r="C361" s="50" t="s">
        <v>20</v>
      </c>
      <c r="D361" s="51">
        <v>1</v>
      </c>
      <c r="E361" s="52">
        <v>1</v>
      </c>
      <c r="F361" s="52">
        <v>1</v>
      </c>
      <c r="G361" s="52">
        <v>1</v>
      </c>
      <c r="H361" s="40">
        <f>ROUND(D361*E361*F361*G361,2)</f>
        <v>1</v>
      </c>
      <c r="I361" s="53">
        <v>151</v>
      </c>
      <c r="J361" s="79" t="s">
        <v>973</v>
      </c>
      <c r="K361" s="475">
        <f>H361*I361</f>
        <v>151</v>
      </c>
      <c r="L361" s="33"/>
      <c r="M361" s="7"/>
    </row>
    <row r="362" spans="2:13" ht="15.75" customHeight="1" thickBot="1">
      <c r="B362" s="49"/>
      <c r="C362" s="50"/>
      <c r="D362" s="51"/>
      <c r="E362" s="52"/>
      <c r="F362" s="52"/>
      <c r="G362" s="52"/>
      <c r="H362" s="40"/>
      <c r="I362" s="53"/>
      <c r="J362" s="79"/>
      <c r="K362" s="84"/>
      <c r="L362" s="33"/>
      <c r="M362" s="7"/>
    </row>
    <row r="363" spans="2:13" ht="34.5" customHeight="1" thickBot="1">
      <c r="B363" s="476" t="s">
        <v>1036</v>
      </c>
      <c r="C363" s="863" t="s">
        <v>813</v>
      </c>
      <c r="D363" s="864"/>
      <c r="E363" s="864"/>
      <c r="F363" s="864"/>
      <c r="G363" s="864"/>
      <c r="H363" s="864"/>
      <c r="I363" s="865"/>
      <c r="J363" s="479" t="s">
        <v>973</v>
      </c>
      <c r="K363" s="478">
        <f>SUM(K365:K366)</f>
        <v>205</v>
      </c>
      <c r="L363" s="36"/>
    </row>
    <row r="364" spans="2:13" ht="12" customHeight="1">
      <c r="B364" s="46"/>
      <c r="C364" s="47"/>
      <c r="D364" s="39"/>
      <c r="E364" s="40"/>
      <c r="F364" s="40"/>
      <c r="G364" s="40"/>
      <c r="H364" s="40"/>
      <c r="I364" s="42"/>
      <c r="J364" s="77"/>
      <c r="K364" s="30"/>
      <c r="L364" s="36"/>
    </row>
    <row r="365" spans="2:13">
      <c r="B365" s="49"/>
      <c r="C365" s="55" t="s">
        <v>291</v>
      </c>
      <c r="D365" s="51">
        <v>1</v>
      </c>
      <c r="E365" s="52">
        <v>1</v>
      </c>
      <c r="F365" s="52">
        <v>1</v>
      </c>
      <c r="G365" s="52">
        <v>1</v>
      </c>
      <c r="H365" s="40">
        <f>ROUND(D365*E365*F365*G365,2)</f>
        <v>1</v>
      </c>
      <c r="I365" s="53">
        <v>65</v>
      </c>
      <c r="J365" s="79" t="s">
        <v>973</v>
      </c>
      <c r="K365" s="475">
        <f>H365*I365</f>
        <v>65</v>
      </c>
      <c r="L365" s="33"/>
    </row>
    <row r="366" spans="2:13">
      <c r="B366" s="49"/>
      <c r="C366" s="50" t="s">
        <v>590</v>
      </c>
      <c r="D366" s="51">
        <v>1</v>
      </c>
      <c r="E366" s="52">
        <v>1</v>
      </c>
      <c r="F366" s="52">
        <v>1</v>
      </c>
      <c r="G366" s="52">
        <v>1</v>
      </c>
      <c r="H366" s="40">
        <f>ROUND(D366*E366*F366*G366,2)</f>
        <v>1</v>
      </c>
      <c r="I366" s="53">
        <v>140</v>
      </c>
      <c r="J366" s="79" t="s">
        <v>973</v>
      </c>
      <c r="K366" s="475">
        <f>H366*I366</f>
        <v>140</v>
      </c>
      <c r="L366" s="33"/>
    </row>
    <row r="367" spans="2:13" ht="15" customHeight="1" thickBot="1">
      <c r="B367" s="63"/>
      <c r="C367" s="64"/>
      <c r="D367" s="65"/>
      <c r="E367" s="66"/>
      <c r="F367" s="66"/>
      <c r="G367" s="66"/>
      <c r="H367" s="72"/>
      <c r="I367" s="68"/>
      <c r="J367" s="81"/>
      <c r="K367" s="71"/>
      <c r="L367" s="33"/>
    </row>
    <row r="368" spans="2:13" s="19" customFormat="1" ht="18.75" customHeight="1" thickBot="1">
      <c r="B368" s="476" t="s">
        <v>1036</v>
      </c>
      <c r="C368" s="863" t="s">
        <v>4</v>
      </c>
      <c r="D368" s="864"/>
      <c r="E368" s="864"/>
      <c r="F368" s="864"/>
      <c r="G368" s="864"/>
      <c r="H368" s="864"/>
      <c r="I368" s="865"/>
      <c r="J368" s="479" t="s">
        <v>973</v>
      </c>
      <c r="K368" s="478">
        <f>SUM(K370:K370)</f>
        <v>12</v>
      </c>
      <c r="L368" s="33"/>
    </row>
    <row r="369" spans="2:12" s="19" customFormat="1" ht="18.75" customHeight="1">
      <c r="B369" s="46"/>
      <c r="C369" s="47"/>
      <c r="D369" s="39"/>
      <c r="E369" s="40"/>
      <c r="F369" s="40"/>
      <c r="G369" s="40"/>
      <c r="H369" s="40"/>
      <c r="I369" s="42"/>
      <c r="J369" s="77"/>
      <c r="K369" s="30"/>
      <c r="L369" s="33"/>
    </row>
    <row r="370" spans="2:12" s="19" customFormat="1" ht="18.75" customHeight="1">
      <c r="B370" s="46"/>
      <c r="C370" s="55" t="s">
        <v>21</v>
      </c>
      <c r="D370" s="51">
        <v>1</v>
      </c>
      <c r="E370" s="52">
        <v>1</v>
      </c>
      <c r="F370" s="52">
        <v>1</v>
      </c>
      <c r="G370" s="52">
        <v>1</v>
      </c>
      <c r="H370" s="40">
        <f>ROUND(D370*E370*F370*G370,2)</f>
        <v>1</v>
      </c>
      <c r="I370" s="53">
        <v>12</v>
      </c>
      <c r="J370" s="79" t="s">
        <v>973</v>
      </c>
      <c r="K370" s="475">
        <f>H370*I370</f>
        <v>12</v>
      </c>
      <c r="L370" s="33"/>
    </row>
    <row r="371" spans="2:12" s="19" customFormat="1" ht="18.75" customHeight="1" thickBot="1">
      <c r="B371" s="49"/>
      <c r="D371" s="504"/>
      <c r="E371" s="504"/>
      <c r="F371" s="504"/>
      <c r="G371" s="504"/>
      <c r="H371" s="504"/>
      <c r="I371" s="504"/>
      <c r="J371" s="505"/>
      <c r="K371" s="506"/>
      <c r="L371" s="33"/>
    </row>
    <row r="372" spans="2:12" s="19" customFormat="1" ht="44.25" customHeight="1" thickBot="1">
      <c r="B372" s="476" t="s">
        <v>6</v>
      </c>
      <c r="C372" s="863" t="s">
        <v>22</v>
      </c>
      <c r="D372" s="864"/>
      <c r="E372" s="864"/>
      <c r="F372" s="864"/>
      <c r="G372" s="864"/>
      <c r="H372" s="864"/>
      <c r="I372" s="865"/>
      <c r="J372" s="479" t="s">
        <v>989</v>
      </c>
      <c r="K372" s="478">
        <f>SUM(K374:K374)</f>
        <v>65</v>
      </c>
      <c r="L372" s="33"/>
    </row>
    <row r="373" spans="2:12" s="19" customFormat="1" ht="18.75" customHeight="1">
      <c r="B373" s="46"/>
      <c r="C373" s="47"/>
      <c r="D373" s="39"/>
      <c r="E373" s="40"/>
      <c r="F373" s="40"/>
      <c r="G373" s="40"/>
      <c r="H373" s="40"/>
      <c r="I373" s="42"/>
      <c r="J373" s="77"/>
      <c r="K373" s="30"/>
      <c r="L373" s="33"/>
    </row>
    <row r="374" spans="2:12" s="19" customFormat="1" ht="18.75" customHeight="1">
      <c r="B374" s="49"/>
      <c r="C374" s="55" t="s">
        <v>291</v>
      </c>
      <c r="D374" s="51">
        <v>1</v>
      </c>
      <c r="E374" s="52">
        <v>1</v>
      </c>
      <c r="F374" s="52">
        <v>1</v>
      </c>
      <c r="G374" s="52">
        <v>1</v>
      </c>
      <c r="H374" s="40">
        <f>ROUND(D374*E374*F374*G374,2)</f>
        <v>1</v>
      </c>
      <c r="I374" s="53">
        <v>65</v>
      </c>
      <c r="J374" s="79" t="s">
        <v>973</v>
      </c>
      <c r="K374" s="475">
        <f>H374*I374</f>
        <v>65</v>
      </c>
      <c r="L374" s="33"/>
    </row>
    <row r="375" spans="2:12" s="19" customFormat="1" ht="18.75" customHeight="1" thickBot="1">
      <c r="B375" s="63"/>
      <c r="C375" s="50" t="s">
        <v>590</v>
      </c>
      <c r="D375" s="51">
        <v>1</v>
      </c>
      <c r="E375" s="52">
        <v>1</v>
      </c>
      <c r="F375" s="52">
        <v>1</v>
      </c>
      <c r="G375" s="52">
        <v>1</v>
      </c>
      <c r="H375" s="40">
        <f>ROUND(D375*E375*F375*G375,2)</f>
        <v>1</v>
      </c>
      <c r="I375" s="53">
        <v>140</v>
      </c>
      <c r="J375" s="79" t="s">
        <v>973</v>
      </c>
      <c r="K375" s="475">
        <f>H375*I375</f>
        <v>140</v>
      </c>
      <c r="L375" s="33"/>
    </row>
    <row r="376" spans="2:12" ht="30" customHeight="1" thickBot="1">
      <c r="B376" s="476" t="s">
        <v>5</v>
      </c>
      <c r="C376" s="863" t="s">
        <v>294</v>
      </c>
      <c r="D376" s="864"/>
      <c r="E376" s="864"/>
      <c r="F376" s="864"/>
      <c r="G376" s="864"/>
      <c r="H376" s="864"/>
      <c r="I376" s="865"/>
      <c r="J376" s="479" t="s">
        <v>989</v>
      </c>
      <c r="K376" s="478">
        <f>SUM(K378:K379)</f>
        <v>28</v>
      </c>
      <c r="L376" s="33"/>
    </row>
    <row r="377" spans="2:12">
      <c r="B377" s="46"/>
      <c r="C377" s="47"/>
      <c r="D377" s="39"/>
      <c r="E377" s="40"/>
      <c r="F377" s="40"/>
      <c r="G377" s="40"/>
      <c r="H377" s="40"/>
      <c r="I377" s="42"/>
      <c r="J377" s="77"/>
      <c r="K377" s="30"/>
      <c r="L377" s="33"/>
    </row>
    <row r="378" spans="2:12">
      <c r="B378" s="49"/>
      <c r="C378" s="50" t="s">
        <v>293</v>
      </c>
      <c r="D378" s="51">
        <v>1</v>
      </c>
      <c r="E378" s="52">
        <v>1</v>
      </c>
      <c r="F378" s="52">
        <v>1</v>
      </c>
      <c r="G378" s="52">
        <v>1</v>
      </c>
      <c r="H378" s="40">
        <f>ROUND(D378*E378*F378*G378,2)</f>
        <v>1</v>
      </c>
      <c r="I378" s="53">
        <v>19</v>
      </c>
      <c r="J378" s="79" t="s">
        <v>989</v>
      </c>
      <c r="K378" s="475">
        <f>H378*I378</f>
        <v>19</v>
      </c>
      <c r="L378" s="33"/>
    </row>
    <row r="379" spans="2:12">
      <c r="B379" s="49"/>
      <c r="C379" s="50" t="s">
        <v>591</v>
      </c>
      <c r="D379" s="51">
        <v>1</v>
      </c>
      <c r="E379" s="52">
        <v>1</v>
      </c>
      <c r="F379" s="52">
        <v>1</v>
      </c>
      <c r="G379" s="52">
        <v>1</v>
      </c>
      <c r="H379" s="40">
        <f>ROUND(D379*E379*F379*G379,2)</f>
        <v>1</v>
      </c>
      <c r="I379" s="53">
        <v>9</v>
      </c>
      <c r="J379" s="79" t="s">
        <v>989</v>
      </c>
      <c r="K379" s="475">
        <f>H379*I379</f>
        <v>9</v>
      </c>
      <c r="L379" s="33"/>
    </row>
    <row r="380" spans="2:12" ht="13.8" thickBot="1">
      <c r="B380" s="63"/>
      <c r="C380" s="64"/>
      <c r="D380" s="65"/>
      <c r="E380" s="66"/>
      <c r="F380" s="66"/>
      <c r="G380" s="66"/>
      <c r="H380" s="72"/>
      <c r="I380" s="68"/>
      <c r="J380" s="81"/>
      <c r="K380" s="71"/>
      <c r="L380" s="33"/>
    </row>
    <row r="381" spans="2:12">
      <c r="B381" s="33"/>
      <c r="C381" s="73"/>
      <c r="D381" s="74"/>
      <c r="E381" s="75"/>
      <c r="F381" s="75"/>
      <c r="G381" s="75"/>
      <c r="H381" s="75"/>
      <c r="I381" s="76"/>
      <c r="J381" s="29"/>
      <c r="K381" s="75"/>
      <c r="L381" s="33"/>
    </row>
    <row r="382" spans="2:12" ht="13.8" thickBot="1">
      <c r="B382" s="7"/>
      <c r="C382" s="7"/>
      <c r="D382" s="8"/>
      <c r="E382" s="9"/>
      <c r="F382" s="9"/>
      <c r="G382" s="9"/>
      <c r="H382" s="9"/>
      <c r="I382" s="10"/>
      <c r="J382" s="11"/>
      <c r="K382" s="9"/>
      <c r="L382" s="7"/>
    </row>
    <row r="383" spans="2:12" ht="12.75" customHeight="1">
      <c r="B383" s="851" t="s">
        <v>975</v>
      </c>
      <c r="C383" s="856" t="s">
        <v>976</v>
      </c>
      <c r="D383" s="13" t="s">
        <v>977</v>
      </c>
      <c r="E383" s="14" t="s">
        <v>978</v>
      </c>
      <c r="F383" s="14" t="s">
        <v>979</v>
      </c>
      <c r="G383" s="14" t="s">
        <v>980</v>
      </c>
      <c r="H383" s="15" t="s">
        <v>981</v>
      </c>
      <c r="I383" s="16" t="s">
        <v>525</v>
      </c>
      <c r="J383" s="858" t="s">
        <v>982</v>
      </c>
      <c r="K383" s="17" t="s">
        <v>983</v>
      </c>
      <c r="L383" s="18"/>
    </row>
    <row r="384" spans="2:12" ht="24.75" customHeight="1" thickBot="1">
      <c r="B384" s="852"/>
      <c r="C384" s="857"/>
      <c r="D384" s="20" t="s">
        <v>984</v>
      </c>
      <c r="E384" s="21" t="s">
        <v>985</v>
      </c>
      <c r="F384" s="21" t="s">
        <v>986</v>
      </c>
      <c r="G384" s="21" t="s">
        <v>987</v>
      </c>
      <c r="H384" s="22" t="s">
        <v>988</v>
      </c>
      <c r="I384" s="23" t="s">
        <v>526</v>
      </c>
      <c r="J384" s="859"/>
      <c r="K384" s="24"/>
      <c r="L384" s="25"/>
    </row>
    <row r="385" spans="2:13" ht="7.5" customHeight="1">
      <c r="B385" s="296"/>
      <c r="C385" s="314"/>
      <c r="D385" s="315"/>
      <c r="E385" s="316"/>
      <c r="F385" s="316"/>
      <c r="G385" s="316"/>
      <c r="H385" s="316"/>
      <c r="I385" s="317"/>
      <c r="J385" s="318"/>
      <c r="K385" s="302"/>
      <c r="L385" s="7"/>
    </row>
    <row r="386" spans="2:13" ht="12.75" customHeight="1">
      <c r="B386" s="303">
        <v>109</v>
      </c>
      <c r="C386" s="304" t="s">
        <v>1038</v>
      </c>
      <c r="D386" s="305"/>
      <c r="E386" s="299"/>
      <c r="F386" s="299"/>
      <c r="G386" s="299"/>
      <c r="H386" s="299"/>
      <c r="I386" s="300"/>
      <c r="J386" s="306"/>
      <c r="K386" s="295"/>
    </row>
    <row r="387" spans="2:13" ht="4.5" customHeight="1" thickBot="1">
      <c r="B387" s="303"/>
      <c r="C387" s="304"/>
      <c r="D387" s="305"/>
      <c r="E387" s="299"/>
      <c r="F387" s="299"/>
      <c r="G387" s="299"/>
      <c r="H387" s="299"/>
      <c r="I387" s="300"/>
      <c r="J387" s="306"/>
      <c r="K387" s="295"/>
      <c r="L387" s="33"/>
    </row>
    <row r="388" spans="2:13" ht="31.5" customHeight="1" thickBot="1">
      <c r="B388" s="476" t="s">
        <v>1039</v>
      </c>
      <c r="C388" s="863" t="s">
        <v>815</v>
      </c>
      <c r="D388" s="864"/>
      <c r="E388" s="864"/>
      <c r="F388" s="864"/>
      <c r="G388" s="864"/>
      <c r="H388" s="864"/>
      <c r="I388" s="865"/>
      <c r="J388" s="479" t="s">
        <v>973</v>
      </c>
      <c r="K388" s="478">
        <f>SUM(K390:K392)</f>
        <v>68.650000000000006</v>
      </c>
      <c r="L388" s="36"/>
    </row>
    <row r="389" spans="2:13" ht="15" customHeight="1">
      <c r="B389" s="46"/>
      <c r="C389" s="47"/>
      <c r="D389" s="39"/>
      <c r="E389" s="40"/>
      <c r="F389" s="40"/>
      <c r="G389" s="40"/>
      <c r="H389" s="40"/>
      <c r="I389" s="42"/>
      <c r="J389" s="77"/>
      <c r="K389" s="30"/>
      <c r="L389" s="36"/>
    </row>
    <row r="390" spans="2:13" ht="16.5" customHeight="1">
      <c r="B390" s="49"/>
      <c r="C390" s="50" t="s">
        <v>1007</v>
      </c>
      <c r="D390" s="51">
        <v>1</v>
      </c>
      <c r="E390" s="52">
        <v>1</v>
      </c>
      <c r="F390" s="52">
        <v>1</v>
      </c>
      <c r="G390" s="52">
        <v>1</v>
      </c>
      <c r="H390" s="40">
        <f>ROUND(D390*E390*F390*G390,2)</f>
        <v>1</v>
      </c>
      <c r="I390" s="53">
        <v>38</v>
      </c>
      <c r="J390" s="79" t="s">
        <v>973</v>
      </c>
      <c r="K390" s="475">
        <f>H390*I390</f>
        <v>38</v>
      </c>
      <c r="L390" s="33"/>
      <c r="M390" s="7"/>
    </row>
    <row r="391" spans="2:13" ht="18" customHeight="1">
      <c r="B391" s="49"/>
      <c r="C391" s="50" t="s">
        <v>592</v>
      </c>
      <c r="D391" s="51">
        <v>1</v>
      </c>
      <c r="E391" s="52">
        <v>1</v>
      </c>
      <c r="F391" s="52">
        <v>1</v>
      </c>
      <c r="G391" s="52">
        <v>1</v>
      </c>
      <c r="H391" s="40">
        <f>ROUND(D391*E391*F391*G391,2)</f>
        <v>1</v>
      </c>
      <c r="I391" s="53">
        <v>25</v>
      </c>
      <c r="J391" s="79" t="s">
        <v>973</v>
      </c>
      <c r="K391" s="475">
        <f>H391*I391</f>
        <v>25</v>
      </c>
      <c r="L391" s="33"/>
      <c r="M391" s="7"/>
    </row>
    <row r="392" spans="2:13" ht="18" customHeight="1">
      <c r="B392" s="49"/>
      <c r="C392" s="50" t="s">
        <v>295</v>
      </c>
      <c r="D392" s="616">
        <v>0.05</v>
      </c>
      <c r="E392" s="52">
        <v>1</v>
      </c>
      <c r="F392" s="52">
        <v>1</v>
      </c>
      <c r="G392" s="52">
        <v>1</v>
      </c>
      <c r="H392" s="40">
        <f>ROUND(D392*E392*F392*G392,2)</f>
        <v>0.05</v>
      </c>
      <c r="I392" s="53">
        <v>113</v>
      </c>
      <c r="J392" s="79" t="s">
        <v>973</v>
      </c>
      <c r="K392" s="475">
        <f>H392*I392</f>
        <v>5.65</v>
      </c>
      <c r="L392" s="33"/>
      <c r="M392" s="7"/>
    </row>
    <row r="393" spans="2:13" ht="18.75" customHeight="1" thickBot="1">
      <c r="B393" s="49"/>
      <c r="D393" s="507"/>
      <c r="E393" s="507"/>
      <c r="F393" s="507"/>
      <c r="G393" s="507"/>
      <c r="H393" s="507"/>
      <c r="I393" s="507"/>
      <c r="J393" s="508"/>
      <c r="K393" s="63"/>
      <c r="L393" s="33"/>
      <c r="M393" s="7"/>
    </row>
    <row r="394" spans="2:13" ht="30" customHeight="1" thickBot="1">
      <c r="B394" s="476" t="s">
        <v>1039</v>
      </c>
      <c r="C394" s="863" t="s">
        <v>48</v>
      </c>
      <c r="D394" s="864"/>
      <c r="E394" s="864"/>
      <c r="F394" s="864"/>
      <c r="G394" s="864"/>
      <c r="H394" s="864"/>
      <c r="I394" s="865"/>
      <c r="J394" s="479" t="s">
        <v>973</v>
      </c>
      <c r="K394" s="478">
        <f>SUM(K396:K396)</f>
        <v>23</v>
      </c>
      <c r="L394" s="33"/>
      <c r="M394" s="7"/>
    </row>
    <row r="395" spans="2:13" ht="18.75" customHeight="1">
      <c r="B395" s="46"/>
      <c r="C395" s="47"/>
      <c r="D395" s="39"/>
      <c r="E395" s="40"/>
      <c r="F395" s="40"/>
      <c r="G395" s="40"/>
      <c r="H395" s="40"/>
      <c r="I395" s="42"/>
      <c r="J395" s="77"/>
      <c r="K395" s="30"/>
      <c r="L395" s="33"/>
      <c r="M395" s="7"/>
    </row>
    <row r="396" spans="2:13" ht="18.75" customHeight="1">
      <c r="B396" s="49"/>
      <c r="C396" s="50" t="s">
        <v>592</v>
      </c>
      <c r="D396" s="51">
        <v>1</v>
      </c>
      <c r="E396" s="52">
        <v>1</v>
      </c>
      <c r="F396" s="52">
        <v>1</v>
      </c>
      <c r="G396" s="52">
        <v>1</v>
      </c>
      <c r="H396" s="40">
        <f>ROUND(D396*E396*F396*G396,2)</f>
        <v>1</v>
      </c>
      <c r="I396" s="53">
        <v>23</v>
      </c>
      <c r="J396" s="79" t="s">
        <v>973</v>
      </c>
      <c r="K396" s="475">
        <f>H396*I396</f>
        <v>23</v>
      </c>
      <c r="L396" s="33"/>
      <c r="M396" s="7"/>
    </row>
    <row r="397" spans="2:13" ht="18.75" customHeight="1" thickBot="1">
      <c r="B397" s="49"/>
      <c r="D397" s="507"/>
      <c r="E397" s="507"/>
      <c r="F397" s="507"/>
      <c r="G397" s="507"/>
      <c r="H397" s="507"/>
      <c r="I397" s="507"/>
      <c r="J397" s="508"/>
      <c r="K397" s="63"/>
      <c r="L397" s="33"/>
      <c r="M397" s="7"/>
    </row>
    <row r="398" spans="2:13" ht="36.75" customHeight="1" thickBot="1">
      <c r="B398" s="476" t="s">
        <v>1039</v>
      </c>
      <c r="C398" s="863" t="s">
        <v>816</v>
      </c>
      <c r="D398" s="864"/>
      <c r="E398" s="864"/>
      <c r="F398" s="864"/>
      <c r="G398" s="864"/>
      <c r="H398" s="864"/>
      <c r="I398" s="865"/>
      <c r="J398" s="479" t="s">
        <v>973</v>
      </c>
      <c r="K398" s="478">
        <f>SUM(K400:K402)</f>
        <v>198.2</v>
      </c>
      <c r="L398" s="36"/>
    </row>
    <row r="399" spans="2:13" ht="12" customHeight="1">
      <c r="B399" s="46"/>
      <c r="C399" s="47"/>
      <c r="D399" s="39"/>
      <c r="E399" s="40"/>
      <c r="F399" s="40"/>
      <c r="G399" s="40"/>
      <c r="H399" s="40"/>
      <c r="I399" s="42"/>
      <c r="J399" s="77"/>
      <c r="K399" s="30"/>
      <c r="L399" s="36"/>
    </row>
    <row r="400" spans="2:13" ht="17.25" customHeight="1">
      <c r="B400" s="49"/>
      <c r="C400" s="55" t="s">
        <v>593</v>
      </c>
      <c r="D400" s="51">
        <v>1</v>
      </c>
      <c r="E400" s="52">
        <v>1</v>
      </c>
      <c r="F400" s="52">
        <v>1</v>
      </c>
      <c r="G400" s="52">
        <v>1</v>
      </c>
      <c r="H400" s="40">
        <f>ROUND(D400*E400*F400*G400,2)</f>
        <v>1</v>
      </c>
      <c r="I400" s="53">
        <v>151</v>
      </c>
      <c r="J400" s="79" t="s">
        <v>973</v>
      </c>
      <c r="K400" s="475">
        <f>H400*I400</f>
        <v>151</v>
      </c>
      <c r="L400" s="33"/>
    </row>
    <row r="401" spans="2:13" ht="15.75" customHeight="1">
      <c r="B401" s="49"/>
      <c r="C401" s="55" t="s">
        <v>1007</v>
      </c>
      <c r="D401" s="51">
        <v>1</v>
      </c>
      <c r="E401" s="52">
        <v>1</v>
      </c>
      <c r="F401" s="52">
        <v>1</v>
      </c>
      <c r="G401" s="52">
        <v>1</v>
      </c>
      <c r="H401" s="40">
        <f>ROUND(D401*E401*F401*G401,2)</f>
        <v>1</v>
      </c>
      <c r="I401" s="53">
        <v>38</v>
      </c>
      <c r="J401" s="79" t="s">
        <v>973</v>
      </c>
      <c r="K401" s="475">
        <f>H401*I401</f>
        <v>38</v>
      </c>
      <c r="L401" s="33"/>
    </row>
    <row r="402" spans="2:13" ht="15" customHeight="1">
      <c r="B402" s="49"/>
      <c r="C402" s="55" t="s">
        <v>296</v>
      </c>
      <c r="D402" s="649">
        <v>0.2</v>
      </c>
      <c r="E402" s="52">
        <v>1</v>
      </c>
      <c r="F402" s="52">
        <v>1</v>
      </c>
      <c r="G402" s="52">
        <v>1</v>
      </c>
      <c r="H402" s="40">
        <f>ROUND(D402*E402*F402*G402,2)</f>
        <v>0.2</v>
      </c>
      <c r="I402" s="53">
        <v>46</v>
      </c>
      <c r="J402" s="79" t="s">
        <v>973</v>
      </c>
      <c r="K402" s="475">
        <f>H402*I402</f>
        <v>9.2000000000000011</v>
      </c>
      <c r="L402" s="33"/>
    </row>
    <row r="403" spans="2:13" ht="15" customHeight="1">
      <c r="B403" s="56"/>
      <c r="C403" s="57"/>
      <c r="D403" s="58"/>
      <c r="E403" s="59"/>
      <c r="F403" s="59"/>
      <c r="G403" s="59"/>
      <c r="H403" s="45"/>
      <c r="I403" s="60"/>
      <c r="J403" s="80"/>
      <c r="K403" s="62"/>
      <c r="L403" s="33"/>
    </row>
    <row r="404" spans="2:13" ht="14.25" customHeight="1">
      <c r="B404" s="33"/>
      <c r="C404" s="73"/>
      <c r="D404" s="74"/>
      <c r="E404" s="75"/>
      <c r="F404" s="75"/>
      <c r="G404" s="75"/>
      <c r="H404" s="75"/>
      <c r="I404" s="76"/>
      <c r="J404" s="29"/>
      <c r="K404" s="75"/>
      <c r="L404" s="33"/>
    </row>
    <row r="405" spans="2:13" ht="15.75" customHeight="1" thickBot="1">
      <c r="B405" s="7"/>
      <c r="C405" s="7"/>
      <c r="D405" s="8"/>
      <c r="E405" s="9"/>
      <c r="F405" s="9"/>
      <c r="G405" s="9"/>
      <c r="H405" s="9"/>
      <c r="I405" s="10"/>
      <c r="J405" s="11"/>
      <c r="K405" s="9"/>
      <c r="L405" s="7"/>
    </row>
    <row r="406" spans="2:13">
      <c r="B406" s="851" t="s">
        <v>975</v>
      </c>
      <c r="C406" s="856" t="s">
        <v>976</v>
      </c>
      <c r="D406" s="13" t="s">
        <v>977</v>
      </c>
      <c r="E406" s="14" t="s">
        <v>978</v>
      </c>
      <c r="F406" s="14" t="s">
        <v>979</v>
      </c>
      <c r="G406" s="14" t="s">
        <v>980</v>
      </c>
      <c r="H406" s="15" t="s">
        <v>981</v>
      </c>
      <c r="I406" s="16" t="s">
        <v>525</v>
      </c>
      <c r="J406" s="858" t="s">
        <v>982</v>
      </c>
      <c r="K406" s="17" t="s">
        <v>983</v>
      </c>
      <c r="L406" s="18"/>
    </row>
    <row r="407" spans="2:13" ht="27" thickBot="1">
      <c r="B407" s="852"/>
      <c r="C407" s="857"/>
      <c r="D407" s="20" t="s">
        <v>984</v>
      </c>
      <c r="E407" s="21" t="s">
        <v>985</v>
      </c>
      <c r="F407" s="21" t="s">
        <v>986</v>
      </c>
      <c r="G407" s="21" t="s">
        <v>987</v>
      </c>
      <c r="H407" s="22" t="s">
        <v>988</v>
      </c>
      <c r="I407" s="23" t="s">
        <v>526</v>
      </c>
      <c r="J407" s="859"/>
      <c r="K407" s="24"/>
      <c r="L407" s="25"/>
    </row>
    <row r="408" spans="2:13" ht="6" customHeight="1">
      <c r="B408" s="296"/>
      <c r="C408" s="314"/>
      <c r="D408" s="315"/>
      <c r="E408" s="316"/>
      <c r="F408" s="316"/>
      <c r="G408" s="316"/>
      <c r="H408" s="316"/>
      <c r="I408" s="317"/>
      <c r="J408" s="318"/>
      <c r="K408" s="302"/>
      <c r="L408" s="7"/>
    </row>
    <row r="409" spans="2:13">
      <c r="B409" s="303">
        <v>110</v>
      </c>
      <c r="C409" s="304" t="s">
        <v>1042</v>
      </c>
      <c r="D409" s="305"/>
      <c r="E409" s="299"/>
      <c r="F409" s="299"/>
      <c r="G409" s="299"/>
      <c r="H409" s="299"/>
      <c r="I409" s="300"/>
      <c r="J409" s="306"/>
      <c r="K409" s="295"/>
    </row>
    <row r="410" spans="2:13" ht="7.5" customHeight="1" thickBot="1">
      <c r="B410" s="303"/>
      <c r="C410" s="304"/>
      <c r="D410" s="305"/>
      <c r="E410" s="299"/>
      <c r="F410" s="299"/>
      <c r="G410" s="299"/>
      <c r="H410" s="299"/>
      <c r="I410" s="300"/>
      <c r="J410" s="306"/>
      <c r="K410" s="295"/>
      <c r="L410" s="33"/>
    </row>
    <row r="411" spans="2:13" ht="42" customHeight="1" thickBot="1">
      <c r="B411" s="476" t="s">
        <v>53</v>
      </c>
      <c r="C411" s="863" t="s">
        <v>49</v>
      </c>
      <c r="D411" s="864"/>
      <c r="E411" s="864"/>
      <c r="F411" s="864"/>
      <c r="G411" s="864"/>
      <c r="H411" s="864"/>
      <c r="I411" s="865"/>
      <c r="J411" s="479" t="s">
        <v>973</v>
      </c>
      <c r="K411" s="478">
        <f>SUM(K413:K414)</f>
        <v>74</v>
      </c>
      <c r="L411" s="36"/>
    </row>
    <row r="412" spans="2:13" ht="15" customHeight="1">
      <c r="B412" s="46"/>
      <c r="C412" s="47"/>
      <c r="D412" s="39"/>
      <c r="E412" s="40"/>
      <c r="F412" s="40"/>
      <c r="G412" s="40"/>
      <c r="H412" s="40"/>
      <c r="I412" s="42"/>
      <c r="J412" s="77"/>
      <c r="K412" s="30"/>
      <c r="L412" s="36"/>
    </row>
    <row r="413" spans="2:13" ht="15" customHeight="1">
      <c r="B413" s="49"/>
      <c r="C413" s="50" t="s">
        <v>58</v>
      </c>
      <c r="D413" s="51">
        <v>1</v>
      </c>
      <c r="E413" s="52">
        <v>1</v>
      </c>
      <c r="F413" s="52">
        <v>1</v>
      </c>
      <c r="G413" s="52">
        <v>1</v>
      </c>
      <c r="H413" s="40">
        <f>ROUND(D413*E413*F413*G413,2)</f>
        <v>1</v>
      </c>
      <c r="I413" s="53">
        <v>50</v>
      </c>
      <c r="J413" s="79" t="s">
        <v>973</v>
      </c>
      <c r="K413" s="475">
        <f>H413*I413</f>
        <v>50</v>
      </c>
      <c r="L413" s="33"/>
      <c r="M413" s="7"/>
    </row>
    <row r="414" spans="2:13" ht="15" customHeight="1">
      <c r="B414" s="49"/>
      <c r="C414" s="50" t="s">
        <v>592</v>
      </c>
      <c r="D414" s="51">
        <v>1</v>
      </c>
      <c r="E414" s="52">
        <v>1</v>
      </c>
      <c r="F414" s="52">
        <v>1</v>
      </c>
      <c r="G414" s="52">
        <v>1</v>
      </c>
      <c r="H414" s="40">
        <f>ROUND(D414*E414*F414*G414,2)</f>
        <v>1</v>
      </c>
      <c r="I414" s="53">
        <v>24</v>
      </c>
      <c r="J414" s="79" t="s">
        <v>973</v>
      </c>
      <c r="K414" s="475">
        <f>H414*I414</f>
        <v>24</v>
      </c>
      <c r="L414" s="33"/>
      <c r="M414" s="7"/>
    </row>
    <row r="415" spans="2:13" s="12" customFormat="1" ht="15" customHeight="1" thickBot="1">
      <c r="B415" s="49"/>
      <c r="C415" s="50"/>
      <c r="D415" s="51"/>
      <c r="E415" s="52"/>
      <c r="F415" s="52"/>
      <c r="G415" s="52"/>
      <c r="H415" s="40"/>
      <c r="I415" s="53"/>
      <c r="J415" s="79"/>
      <c r="K415" s="84"/>
      <c r="L415" s="33"/>
    </row>
    <row r="416" spans="2:13" s="12" customFormat="1" ht="40.5" customHeight="1" thickBot="1">
      <c r="B416" s="476" t="s">
        <v>54</v>
      </c>
      <c r="C416" s="863" t="s">
        <v>57</v>
      </c>
      <c r="D416" s="864"/>
      <c r="E416" s="864"/>
      <c r="F416" s="864"/>
      <c r="G416" s="864"/>
      <c r="H416" s="864"/>
      <c r="I416" s="865"/>
      <c r="J416" s="479" t="s">
        <v>973</v>
      </c>
      <c r="K416" s="478">
        <f>SUM(K418:K419)</f>
        <v>175</v>
      </c>
      <c r="L416" s="33"/>
    </row>
    <row r="417" spans="2:12" s="12" customFormat="1" ht="15" customHeight="1">
      <c r="B417" s="46"/>
      <c r="C417" s="47"/>
      <c r="D417" s="39"/>
      <c r="E417" s="40"/>
      <c r="F417" s="40"/>
      <c r="G417" s="40"/>
      <c r="H417" s="40"/>
      <c r="I417" s="42"/>
      <c r="J417" s="77"/>
      <c r="K417" s="30"/>
      <c r="L417" s="33"/>
    </row>
    <row r="418" spans="2:12" s="12" customFormat="1" ht="15" customHeight="1">
      <c r="B418" s="49"/>
      <c r="C418" s="50" t="s">
        <v>56</v>
      </c>
      <c r="D418" s="51">
        <v>1</v>
      </c>
      <c r="E418" s="52">
        <v>1</v>
      </c>
      <c r="F418" s="52">
        <v>1</v>
      </c>
      <c r="G418" s="52">
        <v>1</v>
      </c>
      <c r="H418" s="40">
        <f>ROUND(D418*E418*F418*G418,2)</f>
        <v>1</v>
      </c>
      <c r="I418" s="53">
        <v>150</v>
      </c>
      <c r="J418" s="79" t="s">
        <v>973</v>
      </c>
      <c r="K418" s="475">
        <f>H418*I418</f>
        <v>150</v>
      </c>
      <c r="L418" s="33"/>
    </row>
    <row r="419" spans="2:12" s="12" customFormat="1" ht="15" customHeight="1">
      <c r="B419" s="49"/>
      <c r="C419" s="55" t="s">
        <v>1041</v>
      </c>
      <c r="D419" s="51">
        <v>1</v>
      </c>
      <c r="E419" s="52">
        <v>1</v>
      </c>
      <c r="F419" s="52">
        <v>1</v>
      </c>
      <c r="G419" s="52">
        <v>1</v>
      </c>
      <c r="H419" s="40">
        <f>ROUND(D419*E419*F419*G419,2)</f>
        <v>1</v>
      </c>
      <c r="I419" s="53">
        <v>25</v>
      </c>
      <c r="J419" s="79" t="s">
        <v>973</v>
      </c>
      <c r="K419" s="475">
        <f>H419*I419</f>
        <v>25</v>
      </c>
      <c r="L419" s="33"/>
    </row>
    <row r="420" spans="2:12" s="12" customFormat="1" ht="15" customHeight="1" thickBot="1">
      <c r="B420" s="49"/>
      <c r="C420" s="50"/>
      <c r="D420" s="51"/>
      <c r="E420" s="52"/>
      <c r="F420" s="52"/>
      <c r="G420" s="52"/>
      <c r="H420" s="40"/>
      <c r="I420" s="53"/>
      <c r="J420" s="79"/>
      <c r="K420" s="84"/>
      <c r="L420" s="33"/>
    </row>
    <row r="421" spans="2:12" ht="31.5" customHeight="1" thickBot="1">
      <c r="B421" s="476" t="s">
        <v>55</v>
      </c>
      <c r="C421" s="863" t="s">
        <v>817</v>
      </c>
      <c r="D421" s="864"/>
      <c r="E421" s="864"/>
      <c r="F421" s="864"/>
      <c r="G421" s="864"/>
      <c r="H421" s="864"/>
      <c r="I421" s="865"/>
      <c r="J421" s="479" t="s">
        <v>989</v>
      </c>
      <c r="K421" s="478">
        <f>SUM(K423:K424)</f>
        <v>43</v>
      </c>
      <c r="L421" s="36"/>
    </row>
    <row r="422" spans="2:12" ht="14.25" customHeight="1">
      <c r="B422" s="46"/>
      <c r="C422" s="47"/>
      <c r="D422" s="39"/>
      <c r="E422" s="40"/>
      <c r="F422" s="40"/>
      <c r="G422" s="40"/>
      <c r="H422" s="40"/>
      <c r="I422" s="42"/>
      <c r="J422" s="77"/>
      <c r="K422" s="30"/>
      <c r="L422" s="36"/>
    </row>
    <row r="423" spans="2:12" ht="12.75" customHeight="1">
      <c r="B423" s="49"/>
      <c r="C423" s="50" t="s">
        <v>594</v>
      </c>
      <c r="D423" s="51">
        <v>1</v>
      </c>
      <c r="E423" s="52">
        <v>1</v>
      </c>
      <c r="F423" s="52">
        <v>1</v>
      </c>
      <c r="G423" s="52">
        <v>1</v>
      </c>
      <c r="H423" s="40">
        <f>ROUND(D423*E423*F423*G423,2)</f>
        <v>1</v>
      </c>
      <c r="I423" s="53">
        <v>18</v>
      </c>
      <c r="J423" s="79" t="s">
        <v>989</v>
      </c>
      <c r="K423" s="475">
        <f>H423*I423</f>
        <v>18</v>
      </c>
      <c r="L423" s="33"/>
    </row>
    <row r="424" spans="2:12">
      <c r="B424" s="49"/>
      <c r="C424" s="55" t="s">
        <v>1041</v>
      </c>
      <c r="D424" s="51">
        <v>1</v>
      </c>
      <c r="E424" s="52">
        <v>1</v>
      </c>
      <c r="F424" s="52">
        <v>1</v>
      </c>
      <c r="G424" s="52">
        <v>1</v>
      </c>
      <c r="H424" s="40">
        <f>ROUND(D424*E424*F424*G424,2)</f>
        <v>1</v>
      </c>
      <c r="I424" s="53">
        <v>25</v>
      </c>
      <c r="J424" s="79" t="s">
        <v>989</v>
      </c>
      <c r="K424" s="475">
        <f>H424*I424</f>
        <v>25</v>
      </c>
      <c r="L424" s="33"/>
    </row>
    <row r="425" spans="2:12" ht="16.5" customHeight="1" thickBot="1">
      <c r="B425" s="63"/>
      <c r="C425" s="64"/>
      <c r="D425" s="65"/>
      <c r="E425" s="66"/>
      <c r="F425" s="66"/>
      <c r="G425" s="66"/>
      <c r="H425" s="72"/>
      <c r="I425" s="68"/>
      <c r="J425" s="81"/>
      <c r="K425" s="71"/>
      <c r="L425" s="33"/>
    </row>
    <row r="426" spans="2:12" ht="14.25" customHeight="1">
      <c r="B426" s="33"/>
      <c r="C426" s="73"/>
      <c r="D426" s="74"/>
      <c r="E426" s="75"/>
      <c r="F426" s="75"/>
      <c r="G426" s="75"/>
      <c r="H426" s="75"/>
      <c r="I426" s="76"/>
      <c r="J426" s="29"/>
      <c r="K426" s="75"/>
      <c r="L426" s="33"/>
    </row>
    <row r="427" spans="2:12" ht="17.25" customHeight="1" thickBot="1">
      <c r="B427" s="7"/>
      <c r="C427" s="7"/>
      <c r="D427" s="8"/>
      <c r="E427" s="9"/>
      <c r="F427" s="9"/>
      <c r="G427" s="9"/>
      <c r="H427" s="9"/>
      <c r="I427" s="10"/>
      <c r="J427" s="11"/>
      <c r="K427" s="9"/>
      <c r="L427" s="7"/>
    </row>
    <row r="428" spans="2:12">
      <c r="B428" s="851" t="s">
        <v>975</v>
      </c>
      <c r="C428" s="856" t="s">
        <v>976</v>
      </c>
      <c r="D428" s="13" t="s">
        <v>977</v>
      </c>
      <c r="E428" s="710" t="s">
        <v>978</v>
      </c>
      <c r="F428" s="710" t="s">
        <v>979</v>
      </c>
      <c r="G428" s="710" t="s">
        <v>980</v>
      </c>
      <c r="H428" s="711" t="s">
        <v>981</v>
      </c>
      <c r="I428" s="712" t="s">
        <v>525</v>
      </c>
      <c r="J428" s="858" t="s">
        <v>982</v>
      </c>
      <c r="K428" s="713" t="s">
        <v>983</v>
      </c>
      <c r="L428" s="18"/>
    </row>
    <row r="429" spans="2:12" ht="27" thickBot="1">
      <c r="B429" s="852"/>
      <c r="C429" s="857"/>
      <c r="D429" s="20" t="s">
        <v>984</v>
      </c>
      <c r="E429" s="714" t="s">
        <v>985</v>
      </c>
      <c r="F429" s="714" t="s">
        <v>986</v>
      </c>
      <c r="G429" s="714" t="s">
        <v>987</v>
      </c>
      <c r="H429" s="715" t="s">
        <v>988</v>
      </c>
      <c r="I429" s="716" t="s">
        <v>526</v>
      </c>
      <c r="J429" s="859"/>
      <c r="K429" s="717"/>
      <c r="L429" s="25"/>
    </row>
    <row r="430" spans="2:12" ht="6.75" customHeight="1">
      <c r="B430" s="760"/>
      <c r="C430" s="761"/>
      <c r="D430" s="762"/>
      <c r="E430" s="763"/>
      <c r="F430" s="763"/>
      <c r="G430" s="763"/>
      <c r="H430" s="763"/>
      <c r="I430" s="764"/>
      <c r="J430" s="765"/>
      <c r="K430" s="766"/>
      <c r="L430" s="7"/>
    </row>
    <row r="431" spans="2:12">
      <c r="B431" s="767">
        <v>111</v>
      </c>
      <c r="C431" s="768" t="s">
        <v>1043</v>
      </c>
      <c r="D431" s="774"/>
      <c r="E431" s="775"/>
      <c r="F431" s="775"/>
      <c r="G431" s="775"/>
      <c r="H431" s="775"/>
      <c r="I431" s="776"/>
      <c r="J431" s="777"/>
      <c r="K431" s="778"/>
    </row>
    <row r="432" spans="2:12" ht="5.25" customHeight="1" thickBot="1">
      <c r="B432" s="767"/>
      <c r="C432" s="768"/>
      <c r="D432" s="774"/>
      <c r="E432" s="775"/>
      <c r="F432" s="775"/>
      <c r="G432" s="775"/>
      <c r="H432" s="775"/>
      <c r="I432" s="776"/>
      <c r="J432" s="777"/>
      <c r="K432" s="778"/>
      <c r="L432" s="33"/>
    </row>
    <row r="433" spans="2:13" ht="36" customHeight="1" thickBot="1">
      <c r="B433" s="718" t="s">
        <v>1044</v>
      </c>
      <c r="C433" s="863" t="s">
        <v>405</v>
      </c>
      <c r="D433" s="869"/>
      <c r="E433" s="869"/>
      <c r="F433" s="869"/>
      <c r="G433" s="869"/>
      <c r="H433" s="869"/>
      <c r="I433" s="870"/>
      <c r="J433" s="719" t="s">
        <v>989</v>
      </c>
      <c r="K433" s="720">
        <f>SUM(K435:K435)</f>
        <v>1500</v>
      </c>
      <c r="L433" s="36"/>
    </row>
    <row r="434" spans="2:13" ht="15" customHeight="1">
      <c r="B434" s="721"/>
      <c r="C434" s="722"/>
      <c r="D434" s="723"/>
      <c r="E434" s="724"/>
      <c r="F434" s="724"/>
      <c r="G434" s="724"/>
      <c r="H434" s="724"/>
      <c r="I434" s="725"/>
      <c r="J434" s="726"/>
      <c r="K434" s="727"/>
      <c r="L434" s="36"/>
    </row>
    <row r="435" spans="2:13" ht="15" customHeight="1">
      <c r="B435" s="728"/>
      <c r="C435" s="50" t="s">
        <v>406</v>
      </c>
      <c r="D435" s="51">
        <v>1</v>
      </c>
      <c r="E435" s="729">
        <v>1</v>
      </c>
      <c r="F435" s="729">
        <v>1</v>
      </c>
      <c r="G435" s="729">
        <v>1</v>
      </c>
      <c r="H435" s="724">
        <v>1</v>
      </c>
      <c r="I435" s="730">
        <v>1500</v>
      </c>
      <c r="J435" s="79" t="s">
        <v>989</v>
      </c>
      <c r="K435" s="731">
        <f>H435*I435</f>
        <v>1500</v>
      </c>
      <c r="L435" s="36"/>
    </row>
    <row r="436" spans="2:13" ht="15" customHeight="1" thickBot="1">
      <c r="B436" s="728"/>
      <c r="C436" s="50"/>
      <c r="D436" s="51"/>
      <c r="E436" s="729"/>
      <c r="F436" s="729"/>
      <c r="G436" s="729"/>
      <c r="H436" s="724"/>
      <c r="I436" s="730"/>
      <c r="J436" s="732"/>
      <c r="K436" s="733"/>
      <c r="L436" s="36"/>
    </row>
    <row r="437" spans="2:13" ht="15" customHeight="1" thickBot="1">
      <c r="B437" s="476" t="s">
        <v>407</v>
      </c>
      <c r="C437" s="868" t="s">
        <v>818</v>
      </c>
      <c r="D437" s="869"/>
      <c r="E437" s="869"/>
      <c r="F437" s="869"/>
      <c r="G437" s="869"/>
      <c r="H437" s="869"/>
      <c r="I437" s="870"/>
      <c r="J437" s="719" t="s">
        <v>989</v>
      </c>
      <c r="K437" s="720">
        <f>SUM(K439:K444)</f>
        <v>949</v>
      </c>
      <c r="L437" s="36"/>
    </row>
    <row r="438" spans="2:13" ht="15" customHeight="1">
      <c r="B438" s="721"/>
      <c r="C438" s="722"/>
      <c r="D438" s="723"/>
      <c r="E438" s="724"/>
      <c r="F438" s="724"/>
      <c r="G438" s="724"/>
      <c r="H438" s="724"/>
      <c r="I438" s="725"/>
      <c r="J438" s="726"/>
      <c r="K438" s="727"/>
      <c r="L438" s="36"/>
    </row>
    <row r="439" spans="2:13" ht="15" customHeight="1">
      <c r="B439" s="728"/>
      <c r="C439" s="55" t="s">
        <v>1079</v>
      </c>
      <c r="D439" s="51">
        <v>1</v>
      </c>
      <c r="E439" s="729">
        <v>1</v>
      </c>
      <c r="F439" s="729">
        <v>1</v>
      </c>
      <c r="G439" s="729">
        <v>1</v>
      </c>
      <c r="H439" s="724">
        <f t="shared" ref="H439:H444" si="27">ROUND(D439*E439*F439*G439,2)</f>
        <v>1</v>
      </c>
      <c r="I439" s="730">
        <v>155</v>
      </c>
      <c r="J439" s="732" t="s">
        <v>989</v>
      </c>
      <c r="K439" s="731">
        <f t="shared" ref="K439:K444" si="28">H439*I439</f>
        <v>155</v>
      </c>
      <c r="L439" s="36"/>
    </row>
    <row r="440" spans="2:13" ht="15" customHeight="1">
      <c r="B440" s="728"/>
      <c r="C440" s="50" t="s">
        <v>1045</v>
      </c>
      <c r="D440" s="51">
        <v>1</v>
      </c>
      <c r="E440" s="729">
        <v>1</v>
      </c>
      <c r="F440" s="729">
        <v>1</v>
      </c>
      <c r="G440" s="729">
        <v>1</v>
      </c>
      <c r="H440" s="724">
        <f t="shared" si="27"/>
        <v>1</v>
      </c>
      <c r="I440" s="730">
        <v>25</v>
      </c>
      <c r="J440" s="732" t="s">
        <v>989</v>
      </c>
      <c r="K440" s="731">
        <f t="shared" si="28"/>
        <v>25</v>
      </c>
      <c r="L440" s="36"/>
    </row>
    <row r="441" spans="2:13" ht="15" customHeight="1">
      <c r="B441" s="728"/>
      <c r="C441" s="50" t="s">
        <v>1078</v>
      </c>
      <c r="D441" s="51">
        <v>2</v>
      </c>
      <c r="E441" s="729">
        <v>1</v>
      </c>
      <c r="F441" s="729">
        <v>1</v>
      </c>
      <c r="G441" s="729">
        <v>1</v>
      </c>
      <c r="H441" s="724">
        <f t="shared" si="27"/>
        <v>2</v>
      </c>
      <c r="I441" s="730">
        <v>168.5</v>
      </c>
      <c r="J441" s="732" t="s">
        <v>408</v>
      </c>
      <c r="K441" s="731">
        <f t="shared" si="28"/>
        <v>337</v>
      </c>
      <c r="L441" s="36"/>
    </row>
    <row r="442" spans="2:13" ht="15" customHeight="1">
      <c r="B442" s="728"/>
      <c r="C442" s="55" t="s">
        <v>1047</v>
      </c>
      <c r="D442" s="51">
        <v>4</v>
      </c>
      <c r="E442" s="729">
        <v>1</v>
      </c>
      <c r="F442" s="729">
        <v>1</v>
      </c>
      <c r="G442" s="729">
        <v>1</v>
      </c>
      <c r="H442" s="724">
        <f t="shared" si="27"/>
        <v>4</v>
      </c>
      <c r="I442" s="730">
        <v>38</v>
      </c>
      <c r="J442" s="732" t="s">
        <v>408</v>
      </c>
      <c r="K442" s="731">
        <f t="shared" si="28"/>
        <v>152</v>
      </c>
      <c r="L442" s="36"/>
    </row>
    <row r="443" spans="2:13" ht="15" customHeight="1">
      <c r="B443" s="728"/>
      <c r="C443" s="55" t="s">
        <v>1050</v>
      </c>
      <c r="D443" s="51">
        <v>1</v>
      </c>
      <c r="E443" s="729">
        <v>1</v>
      </c>
      <c r="F443" s="729">
        <v>1</v>
      </c>
      <c r="G443" s="729">
        <v>1</v>
      </c>
      <c r="H443" s="724">
        <f t="shared" si="27"/>
        <v>1</v>
      </c>
      <c r="I443" s="730">
        <v>160</v>
      </c>
      <c r="J443" s="732" t="s">
        <v>989</v>
      </c>
      <c r="K443" s="731">
        <f t="shared" si="28"/>
        <v>160</v>
      </c>
      <c r="L443" s="36"/>
    </row>
    <row r="444" spans="2:13" ht="15" customHeight="1">
      <c r="B444" s="728"/>
      <c r="C444" s="50" t="s">
        <v>1048</v>
      </c>
      <c r="D444" s="51">
        <v>2</v>
      </c>
      <c r="E444" s="729">
        <v>1</v>
      </c>
      <c r="F444" s="729">
        <v>1</v>
      </c>
      <c r="G444" s="729">
        <v>1</v>
      </c>
      <c r="H444" s="724">
        <f t="shared" si="27"/>
        <v>2</v>
      </c>
      <c r="I444" s="730">
        <v>60</v>
      </c>
      <c r="J444" s="732" t="s">
        <v>977</v>
      </c>
      <c r="K444" s="731">
        <f t="shared" si="28"/>
        <v>120</v>
      </c>
      <c r="L444" s="36"/>
    </row>
    <row r="445" spans="2:13" ht="15" customHeight="1" thickBot="1">
      <c r="B445" s="728"/>
      <c r="C445" s="50"/>
      <c r="D445" s="51"/>
      <c r="E445" s="729"/>
      <c r="F445" s="729"/>
      <c r="G445" s="729"/>
      <c r="H445" s="724"/>
      <c r="I445" s="730"/>
      <c r="J445" s="732"/>
      <c r="K445" s="733"/>
      <c r="L445" s="36"/>
    </row>
    <row r="446" spans="2:13" ht="15" customHeight="1" thickBot="1">
      <c r="B446" s="476" t="s">
        <v>409</v>
      </c>
      <c r="C446" s="868" t="s">
        <v>410</v>
      </c>
      <c r="D446" s="869"/>
      <c r="E446" s="869"/>
      <c r="F446" s="869"/>
      <c r="G446" s="869"/>
      <c r="H446" s="869"/>
      <c r="I446" s="870"/>
      <c r="J446" s="719" t="s">
        <v>989</v>
      </c>
      <c r="K446" s="720">
        <f>SUM(K448:K452)</f>
        <v>769</v>
      </c>
      <c r="L446" s="33"/>
    </row>
    <row r="447" spans="2:13" ht="15" customHeight="1">
      <c r="B447" s="721"/>
      <c r="C447" s="722"/>
      <c r="D447" s="723"/>
      <c r="E447" s="724"/>
      <c r="F447" s="724"/>
      <c r="G447" s="724"/>
      <c r="H447" s="724"/>
      <c r="I447" s="725"/>
      <c r="J447" s="726"/>
      <c r="K447" s="727"/>
      <c r="L447" s="33"/>
    </row>
    <row r="448" spans="2:13" ht="14.25" customHeight="1">
      <c r="B448" s="728"/>
      <c r="C448" s="55" t="s">
        <v>411</v>
      </c>
      <c r="D448" s="51">
        <v>1</v>
      </c>
      <c r="E448" s="729">
        <v>1</v>
      </c>
      <c r="F448" s="729">
        <v>1</v>
      </c>
      <c r="G448" s="729">
        <v>1</v>
      </c>
      <c r="H448" s="724">
        <f>ROUND(D448*E448*F448*G448,2)</f>
        <v>1</v>
      </c>
      <c r="I448" s="730">
        <v>135</v>
      </c>
      <c r="J448" s="732" t="s">
        <v>989</v>
      </c>
      <c r="K448" s="731">
        <f>H448*I448</f>
        <v>135</v>
      </c>
      <c r="L448" s="33"/>
      <c r="M448" s="7"/>
    </row>
    <row r="449" spans="2:13" s="12" customFormat="1" ht="15" customHeight="1">
      <c r="B449" s="728"/>
      <c r="C449" s="50" t="s">
        <v>1045</v>
      </c>
      <c r="D449" s="51">
        <v>1</v>
      </c>
      <c r="E449" s="729">
        <v>1</v>
      </c>
      <c r="F449" s="729">
        <v>1</v>
      </c>
      <c r="G449" s="729">
        <v>1</v>
      </c>
      <c r="H449" s="724">
        <f>ROUND(D449*E449*F449*G449,2)</f>
        <v>1</v>
      </c>
      <c r="I449" s="730">
        <v>25</v>
      </c>
      <c r="J449" s="732" t="s">
        <v>989</v>
      </c>
      <c r="K449" s="731">
        <f>H449*I449</f>
        <v>25</v>
      </c>
      <c r="L449" s="33"/>
    </row>
    <row r="450" spans="2:13" s="19" customFormat="1" ht="15.75" customHeight="1">
      <c r="B450" s="728"/>
      <c r="C450" s="50" t="s">
        <v>1046</v>
      </c>
      <c r="D450" s="51">
        <v>2</v>
      </c>
      <c r="E450" s="729">
        <v>1</v>
      </c>
      <c r="F450" s="729">
        <v>1</v>
      </c>
      <c r="G450" s="729">
        <v>1</v>
      </c>
      <c r="H450" s="724">
        <f>ROUND(D450*E450*F450*G450,2)</f>
        <v>2</v>
      </c>
      <c r="I450" s="730">
        <v>168.5</v>
      </c>
      <c r="J450" s="732" t="s">
        <v>408</v>
      </c>
      <c r="K450" s="731">
        <f>H450*I450</f>
        <v>337</v>
      </c>
      <c r="L450" s="33"/>
    </row>
    <row r="451" spans="2:13" ht="15.75" customHeight="1">
      <c r="B451" s="728"/>
      <c r="C451" s="55" t="s">
        <v>1047</v>
      </c>
      <c r="D451" s="51">
        <v>4</v>
      </c>
      <c r="E451" s="729">
        <v>1</v>
      </c>
      <c r="F451" s="729">
        <v>1</v>
      </c>
      <c r="G451" s="729">
        <v>1</v>
      </c>
      <c r="H451" s="724">
        <f>ROUND(D451*E451*F451*G451,2)</f>
        <v>4</v>
      </c>
      <c r="I451" s="730">
        <v>38</v>
      </c>
      <c r="J451" s="732" t="s">
        <v>408</v>
      </c>
      <c r="K451" s="731">
        <f>H451*I451</f>
        <v>152</v>
      </c>
      <c r="L451" s="33"/>
    </row>
    <row r="452" spans="2:13" ht="33" customHeight="1">
      <c r="B452" s="728"/>
      <c r="C452" s="50" t="s">
        <v>1048</v>
      </c>
      <c r="D452" s="51">
        <v>2</v>
      </c>
      <c r="E452" s="729">
        <v>1</v>
      </c>
      <c r="F452" s="729">
        <v>1</v>
      </c>
      <c r="G452" s="729">
        <v>1</v>
      </c>
      <c r="H452" s="724">
        <f>ROUND(D452*E452*F452*G452,2)</f>
        <v>2</v>
      </c>
      <c r="I452" s="730">
        <v>60</v>
      </c>
      <c r="J452" s="732" t="s">
        <v>977</v>
      </c>
      <c r="K452" s="731">
        <f>H452*I452</f>
        <v>120</v>
      </c>
      <c r="L452" s="36"/>
    </row>
    <row r="453" spans="2:13" ht="15" customHeight="1" thickBot="1">
      <c r="B453" s="734"/>
      <c r="C453" s="64"/>
      <c r="D453" s="65"/>
      <c r="E453" s="735"/>
      <c r="F453" s="735"/>
      <c r="G453" s="735"/>
      <c r="H453" s="736"/>
      <c r="I453" s="737"/>
      <c r="J453" s="738"/>
      <c r="K453" s="739"/>
      <c r="L453" s="36"/>
    </row>
    <row r="454" spans="2:13">
      <c r="B454" s="33"/>
      <c r="C454" s="73"/>
      <c r="D454" s="74"/>
      <c r="E454" s="75"/>
      <c r="F454" s="75"/>
      <c r="G454" s="75"/>
      <c r="H454" s="75"/>
      <c r="I454" s="76"/>
      <c r="J454" s="29"/>
      <c r="K454" s="75"/>
      <c r="L454" s="33"/>
    </row>
    <row r="455" spans="2:13" ht="13.8" thickBot="1">
      <c r="B455" s="7"/>
      <c r="C455" s="7"/>
      <c r="D455" s="8"/>
      <c r="E455" s="9"/>
      <c r="F455" s="9"/>
      <c r="G455" s="9"/>
      <c r="H455" s="9"/>
      <c r="I455" s="10"/>
      <c r="J455" s="11"/>
      <c r="K455" s="9"/>
      <c r="L455" s="7"/>
    </row>
    <row r="456" spans="2:13">
      <c r="B456" s="851" t="s">
        <v>975</v>
      </c>
      <c r="C456" s="856" t="s">
        <v>976</v>
      </c>
      <c r="D456" s="13" t="s">
        <v>977</v>
      </c>
      <c r="E456" s="710" t="s">
        <v>978</v>
      </c>
      <c r="F456" s="710" t="s">
        <v>979</v>
      </c>
      <c r="G456" s="710" t="s">
        <v>980</v>
      </c>
      <c r="H456" s="711" t="s">
        <v>981</v>
      </c>
      <c r="I456" s="712" t="s">
        <v>525</v>
      </c>
      <c r="J456" s="858" t="s">
        <v>982</v>
      </c>
      <c r="K456" s="713" t="s">
        <v>983</v>
      </c>
      <c r="L456" s="18"/>
    </row>
    <row r="457" spans="2:13" ht="24" customHeight="1" thickBot="1">
      <c r="B457" s="852"/>
      <c r="C457" s="857"/>
      <c r="D457" s="20" t="s">
        <v>984</v>
      </c>
      <c r="E457" s="714" t="s">
        <v>985</v>
      </c>
      <c r="F457" s="714" t="s">
        <v>986</v>
      </c>
      <c r="G457" s="714" t="s">
        <v>987</v>
      </c>
      <c r="H457" s="715" t="s">
        <v>988</v>
      </c>
      <c r="I457" s="716" t="s">
        <v>526</v>
      </c>
      <c r="J457" s="859"/>
      <c r="K457" s="717"/>
      <c r="L457" s="25"/>
    </row>
    <row r="458" spans="2:13" ht="7.5" customHeight="1">
      <c r="B458" s="760"/>
      <c r="C458" s="761"/>
      <c r="D458" s="762"/>
      <c r="E458" s="763"/>
      <c r="F458" s="763"/>
      <c r="G458" s="763"/>
      <c r="H458" s="763"/>
      <c r="I458" s="764"/>
      <c r="J458" s="765"/>
      <c r="K458" s="766"/>
      <c r="L458" s="7"/>
    </row>
    <row r="459" spans="2:13">
      <c r="B459" s="767">
        <v>112</v>
      </c>
      <c r="C459" s="768" t="s">
        <v>855</v>
      </c>
      <c r="D459" s="769"/>
      <c r="E459" s="770"/>
      <c r="F459" s="770"/>
      <c r="G459" s="770"/>
      <c r="H459" s="770"/>
      <c r="I459" s="771"/>
      <c r="J459" s="772"/>
      <c r="K459" s="773"/>
      <c r="L459" s="92"/>
    </row>
    <row r="460" spans="2:13" ht="5.25" customHeight="1" thickBot="1">
      <c r="B460" s="767"/>
      <c r="C460" s="768"/>
      <c r="D460" s="774"/>
      <c r="E460" s="775"/>
      <c r="F460" s="775"/>
      <c r="G460" s="775"/>
      <c r="H460" s="775"/>
      <c r="I460" s="776"/>
      <c r="J460" s="777"/>
      <c r="K460" s="778"/>
      <c r="L460" s="33"/>
    </row>
    <row r="461" spans="2:13" ht="33.75" customHeight="1" thickBot="1">
      <c r="B461" s="740">
        <v>112.1</v>
      </c>
      <c r="C461" s="871" t="s">
        <v>824</v>
      </c>
      <c r="D461" s="866"/>
      <c r="E461" s="866"/>
      <c r="F461" s="866"/>
      <c r="G461" s="866"/>
      <c r="H461" s="866"/>
      <c r="I461" s="867"/>
      <c r="J461" s="719" t="s">
        <v>973</v>
      </c>
      <c r="K461" s="720">
        <f>SUM(K463:K463)</f>
        <v>560</v>
      </c>
      <c r="L461" s="36"/>
    </row>
    <row r="462" spans="2:13" ht="15" customHeight="1">
      <c r="B462" s="721"/>
      <c r="C462" s="722"/>
      <c r="D462" s="723"/>
      <c r="E462" s="724"/>
      <c r="F462" s="724"/>
      <c r="G462" s="724"/>
      <c r="H462" s="724"/>
      <c r="I462" s="741"/>
      <c r="J462" s="726"/>
      <c r="K462" s="727"/>
      <c r="L462" s="36"/>
    </row>
    <row r="463" spans="2:13">
      <c r="B463" s="728"/>
      <c r="C463" s="55" t="s">
        <v>1080</v>
      </c>
      <c r="D463" s="51">
        <v>1</v>
      </c>
      <c r="E463" s="729">
        <v>1</v>
      </c>
      <c r="F463" s="729">
        <v>1</v>
      </c>
      <c r="G463" s="729">
        <v>1</v>
      </c>
      <c r="H463" s="724">
        <v>1</v>
      </c>
      <c r="I463" s="742">
        <v>560</v>
      </c>
      <c r="J463" s="732" t="s">
        <v>973</v>
      </c>
      <c r="K463" s="731">
        <f>I463</f>
        <v>560</v>
      </c>
      <c r="L463" s="33"/>
      <c r="M463" s="7"/>
    </row>
    <row r="464" spans="2:13" ht="15.75" customHeight="1" thickBot="1">
      <c r="B464" s="728"/>
      <c r="C464" s="50"/>
      <c r="D464" s="51"/>
      <c r="E464" s="729"/>
      <c r="F464" s="729"/>
      <c r="G464" s="729"/>
      <c r="H464" s="724"/>
      <c r="I464" s="742"/>
      <c r="J464" s="732"/>
      <c r="K464" s="733"/>
      <c r="L464" s="33"/>
      <c r="M464" s="7"/>
    </row>
    <row r="465" spans="2:13" s="19" customFormat="1" ht="25.5" customHeight="1" thickBot="1">
      <c r="B465" s="740">
        <v>112.3</v>
      </c>
      <c r="C465" s="868" t="s">
        <v>840</v>
      </c>
      <c r="D465" s="869"/>
      <c r="E465" s="869"/>
      <c r="F465" s="869"/>
      <c r="G465" s="869"/>
      <c r="H465" s="869"/>
      <c r="I465" s="870"/>
      <c r="J465" s="719" t="s">
        <v>973</v>
      </c>
      <c r="K465" s="720">
        <f>SUM(K467:K467)</f>
        <v>56</v>
      </c>
      <c r="L465" s="36"/>
    </row>
    <row r="466" spans="2:13" s="92" customFormat="1">
      <c r="B466" s="721"/>
      <c r="C466" s="722"/>
      <c r="D466" s="723"/>
      <c r="E466" s="724"/>
      <c r="F466" s="724"/>
      <c r="G466" s="724"/>
      <c r="H466" s="724"/>
      <c r="I466" s="741"/>
      <c r="J466" s="726"/>
      <c r="K466" s="727"/>
      <c r="L466" s="36"/>
    </row>
    <row r="467" spans="2:13" ht="12.75" customHeight="1">
      <c r="B467" s="728"/>
      <c r="C467" s="55" t="s">
        <v>706</v>
      </c>
      <c r="D467" s="51">
        <v>1</v>
      </c>
      <c r="E467" s="729">
        <v>1</v>
      </c>
      <c r="F467" s="729">
        <v>1</v>
      </c>
      <c r="G467" s="729">
        <v>1</v>
      </c>
      <c r="H467" s="724">
        <f>H463</f>
        <v>1</v>
      </c>
      <c r="I467" s="742">
        <f>I463*0.1</f>
        <v>56</v>
      </c>
      <c r="J467" s="732" t="s">
        <v>973</v>
      </c>
      <c r="K467" s="731">
        <f>I467</f>
        <v>56</v>
      </c>
      <c r="L467" s="33"/>
    </row>
    <row r="468" spans="2:13" ht="15" customHeight="1" thickBot="1">
      <c r="B468" s="734"/>
      <c r="C468" s="64"/>
      <c r="D468" s="65"/>
      <c r="E468" s="735"/>
      <c r="F468" s="735"/>
      <c r="G468" s="735"/>
      <c r="H468" s="736"/>
      <c r="I468" s="743"/>
      <c r="J468" s="738"/>
      <c r="K468" s="739"/>
      <c r="L468" s="33"/>
    </row>
    <row r="469" spans="2:13" ht="12.75" customHeight="1">
      <c r="B469" s="33"/>
      <c r="C469" s="73"/>
      <c r="D469" s="74"/>
      <c r="E469" s="75"/>
      <c r="F469" s="75"/>
      <c r="G469" s="75"/>
      <c r="H469" s="75"/>
      <c r="I469" s="76"/>
      <c r="J469" s="29"/>
      <c r="K469" s="75"/>
      <c r="L469" s="33"/>
      <c r="M469" s="33"/>
    </row>
    <row r="470" spans="2:13" ht="12.75" customHeight="1" thickBot="1">
      <c r="B470" s="33"/>
      <c r="C470" s="73"/>
      <c r="D470" s="74"/>
      <c r="E470" s="75"/>
      <c r="F470" s="75"/>
      <c r="G470" s="75"/>
      <c r="H470" s="75"/>
      <c r="I470" s="76"/>
      <c r="J470" s="29"/>
      <c r="K470" s="75"/>
      <c r="L470" s="33"/>
      <c r="M470" s="33"/>
    </row>
    <row r="471" spans="2:13" ht="12.75" customHeight="1">
      <c r="B471" s="851" t="s">
        <v>975</v>
      </c>
      <c r="C471" s="856" t="s">
        <v>976</v>
      </c>
      <c r="D471" s="13" t="s">
        <v>977</v>
      </c>
      <c r="E471" s="14" t="s">
        <v>978</v>
      </c>
      <c r="F471" s="14" t="s">
        <v>979</v>
      </c>
      <c r="G471" s="14" t="s">
        <v>980</v>
      </c>
      <c r="H471" s="15" t="s">
        <v>981</v>
      </c>
      <c r="I471" s="16" t="s">
        <v>525</v>
      </c>
      <c r="J471" s="858" t="s">
        <v>982</v>
      </c>
      <c r="K471" s="17" t="s">
        <v>983</v>
      </c>
      <c r="L471" s="33"/>
      <c r="M471" s="33"/>
    </row>
    <row r="472" spans="2:13" ht="25.5" customHeight="1" thickBot="1">
      <c r="B472" s="852"/>
      <c r="C472" s="857"/>
      <c r="D472" s="20" t="s">
        <v>984</v>
      </c>
      <c r="E472" s="21" t="s">
        <v>985</v>
      </c>
      <c r="F472" s="21" t="s">
        <v>986</v>
      </c>
      <c r="G472" s="21" t="s">
        <v>987</v>
      </c>
      <c r="H472" s="22" t="s">
        <v>988</v>
      </c>
      <c r="I472" s="23" t="s">
        <v>526</v>
      </c>
      <c r="J472" s="859"/>
      <c r="K472" s="24"/>
      <c r="L472" s="33"/>
      <c r="M472" s="33"/>
    </row>
    <row r="473" spans="2:13" ht="6.75" customHeight="1">
      <c r="B473" s="296"/>
      <c r="C473" s="314"/>
      <c r="D473" s="315"/>
      <c r="E473" s="316"/>
      <c r="F473" s="316"/>
      <c r="G473" s="316"/>
      <c r="H473" s="316"/>
      <c r="I473" s="317"/>
      <c r="J473" s="318"/>
      <c r="K473" s="302"/>
    </row>
    <row r="474" spans="2:13">
      <c r="B474" s="303">
        <v>113</v>
      </c>
      <c r="C474" s="304" t="s">
        <v>856</v>
      </c>
      <c r="D474" s="321"/>
      <c r="E474" s="322"/>
      <c r="F474" s="322"/>
      <c r="G474" s="322"/>
      <c r="H474" s="322"/>
      <c r="I474" s="323"/>
      <c r="J474" s="324"/>
      <c r="K474" s="325"/>
    </row>
    <row r="475" spans="2:13" ht="6" customHeight="1" thickBot="1">
      <c r="B475" s="303"/>
      <c r="C475" s="304"/>
      <c r="D475" s="305"/>
      <c r="E475" s="299"/>
      <c r="F475" s="299"/>
      <c r="G475" s="299"/>
      <c r="H475" s="299"/>
      <c r="I475" s="300"/>
      <c r="J475" s="306"/>
      <c r="K475" s="295"/>
    </row>
    <row r="476" spans="2:13" ht="33" customHeight="1" thickBot="1">
      <c r="B476" s="489">
        <v>113.05</v>
      </c>
      <c r="C476" s="853" t="s">
        <v>825</v>
      </c>
      <c r="D476" s="854"/>
      <c r="E476" s="854"/>
      <c r="F476" s="854"/>
      <c r="G476" s="854"/>
      <c r="H476" s="854"/>
      <c r="I476" s="855"/>
      <c r="J476" s="479" t="s">
        <v>977</v>
      </c>
      <c r="K476" s="478">
        <f>SUM(K478:K482)</f>
        <v>3513.6</v>
      </c>
    </row>
    <row r="477" spans="2:13">
      <c r="B477" s="46"/>
      <c r="C477" s="47"/>
      <c r="D477" s="39"/>
      <c r="E477" s="40"/>
      <c r="F477" s="40"/>
      <c r="G477" s="40"/>
      <c r="H477" s="40"/>
      <c r="I477" s="42"/>
      <c r="J477" s="77"/>
      <c r="K477" s="30"/>
    </row>
    <row r="478" spans="2:13" ht="16.5" customHeight="1">
      <c r="B478" s="49"/>
      <c r="C478" s="55" t="s">
        <v>1081</v>
      </c>
      <c r="D478" s="51">
        <v>1</v>
      </c>
      <c r="E478" s="52">
        <v>1</v>
      </c>
      <c r="F478" s="52">
        <v>1</v>
      </c>
      <c r="G478" s="52">
        <v>1</v>
      </c>
      <c r="H478" s="40">
        <f>ROUND(D478*E478*F478*G478,2)</f>
        <v>1</v>
      </c>
      <c r="I478" s="53">
        <v>468</v>
      </c>
      <c r="J478" s="79" t="s">
        <v>977</v>
      </c>
      <c r="K478" s="475">
        <f>H478*I478</f>
        <v>468</v>
      </c>
    </row>
    <row r="479" spans="2:13" ht="16.5" customHeight="1">
      <c r="B479" s="49"/>
      <c r="C479" s="55" t="s">
        <v>1084</v>
      </c>
      <c r="D479" s="51">
        <v>2</v>
      </c>
      <c r="E479" s="52">
        <v>1</v>
      </c>
      <c r="F479" s="52">
        <v>1</v>
      </c>
      <c r="G479" s="52">
        <v>1</v>
      </c>
      <c r="H479" s="40">
        <f>ROUND(D479*E479*F479*G479,2)</f>
        <v>2</v>
      </c>
      <c r="I479" s="53">
        <v>385</v>
      </c>
      <c r="J479" s="79" t="s">
        <v>989</v>
      </c>
      <c r="K479" s="475">
        <f>H479*I479</f>
        <v>770</v>
      </c>
    </row>
    <row r="480" spans="2:13" ht="18" customHeight="1">
      <c r="B480" s="49"/>
      <c r="C480" s="55" t="s">
        <v>1083</v>
      </c>
      <c r="D480" s="51">
        <v>1</v>
      </c>
      <c r="E480" s="52">
        <v>1</v>
      </c>
      <c r="F480" s="52">
        <v>1</v>
      </c>
      <c r="G480" s="52">
        <v>1</v>
      </c>
      <c r="H480" s="40">
        <f>ROUND(D480*E480*F480*G480,2)</f>
        <v>1</v>
      </c>
      <c r="I480" s="53">
        <v>890</v>
      </c>
      <c r="J480" s="79" t="s">
        <v>989</v>
      </c>
      <c r="K480" s="475">
        <f>H480*I480</f>
        <v>890</v>
      </c>
    </row>
    <row r="481" spans="2:11" ht="17.25" customHeight="1">
      <c r="B481" s="49"/>
      <c r="C481" s="55" t="s">
        <v>1082</v>
      </c>
      <c r="D481" s="51">
        <v>2</v>
      </c>
      <c r="E481" s="52">
        <v>1</v>
      </c>
      <c r="F481" s="52">
        <v>1</v>
      </c>
      <c r="G481" s="52">
        <v>1</v>
      </c>
      <c r="H481" s="40">
        <f>ROUND(D481*E481*F481*G481,2)</f>
        <v>2</v>
      </c>
      <c r="I481" s="53">
        <v>400</v>
      </c>
      <c r="J481" s="79" t="s">
        <v>977</v>
      </c>
      <c r="K481" s="475">
        <f>H481*I481</f>
        <v>800</v>
      </c>
    </row>
    <row r="482" spans="2:11" ht="16.5" customHeight="1">
      <c r="B482" s="49"/>
      <c r="C482" s="55" t="s">
        <v>706</v>
      </c>
      <c r="D482" s="51">
        <v>1</v>
      </c>
      <c r="E482" s="52">
        <v>1</v>
      </c>
      <c r="F482" s="52">
        <v>1</v>
      </c>
      <c r="G482" s="52">
        <v>1</v>
      </c>
      <c r="H482" s="40">
        <f>ROUND(D482*E482*F482*G482,2)</f>
        <v>1</v>
      </c>
      <c r="I482" s="53">
        <f>+SUM(K477:K481)*20%</f>
        <v>585.6</v>
      </c>
      <c r="J482" s="79" t="s">
        <v>977</v>
      </c>
      <c r="K482" s="475">
        <f>H482*I482</f>
        <v>585.6</v>
      </c>
    </row>
    <row r="483" spans="2:11" ht="17.25" customHeight="1" thickBot="1">
      <c r="B483" s="49"/>
      <c r="C483" s="50"/>
      <c r="D483" s="51"/>
      <c r="E483" s="52"/>
      <c r="F483" s="52"/>
      <c r="G483" s="52"/>
      <c r="H483" s="40"/>
      <c r="I483" s="53"/>
      <c r="J483" s="79"/>
      <c r="K483" s="84"/>
    </row>
    <row r="484" spans="2:11" ht="30.75" customHeight="1" thickBot="1">
      <c r="B484" s="489">
        <v>113.05</v>
      </c>
      <c r="C484" s="853" t="s">
        <v>826</v>
      </c>
      <c r="D484" s="854"/>
      <c r="E484" s="854"/>
      <c r="F484" s="854"/>
      <c r="G484" s="854"/>
      <c r="H484" s="854"/>
      <c r="I484" s="855"/>
      <c r="J484" s="479" t="s">
        <v>977</v>
      </c>
      <c r="K484" s="478">
        <f>SUM(K486:K489)</f>
        <v>2544</v>
      </c>
    </row>
    <row r="485" spans="2:11">
      <c r="B485" s="46"/>
      <c r="C485" s="47"/>
      <c r="D485" s="39"/>
      <c r="E485" s="40"/>
      <c r="F485" s="40"/>
      <c r="G485" s="40"/>
      <c r="H485" s="40"/>
      <c r="I485" s="42"/>
      <c r="J485" s="77"/>
      <c r="K485" s="30"/>
    </row>
    <row r="486" spans="2:11" ht="16.5" customHeight="1">
      <c r="B486" s="49"/>
      <c r="C486" s="55" t="s">
        <v>1085</v>
      </c>
      <c r="D486" s="51">
        <v>1</v>
      </c>
      <c r="E486" s="52">
        <v>1</v>
      </c>
      <c r="F486" s="52">
        <v>1</v>
      </c>
      <c r="G486" s="52">
        <v>1</v>
      </c>
      <c r="H486" s="40">
        <f>ROUND(D486*E486*F486*G486,2)</f>
        <v>1</v>
      </c>
      <c r="I486" s="53">
        <v>1025</v>
      </c>
      <c r="J486" s="79" t="s">
        <v>977</v>
      </c>
      <c r="K486" s="475">
        <f>H486*I486</f>
        <v>1025</v>
      </c>
    </row>
    <row r="487" spans="2:11" ht="18.75" customHeight="1">
      <c r="B487" s="49"/>
      <c r="C487" s="55" t="s">
        <v>1084</v>
      </c>
      <c r="D487" s="51">
        <v>1</v>
      </c>
      <c r="E487" s="52">
        <v>1</v>
      </c>
      <c r="F487" s="52">
        <v>1</v>
      </c>
      <c r="G487" s="52">
        <v>1</v>
      </c>
      <c r="H487" s="40">
        <f>ROUND(D487*E487*F487*G487,2)</f>
        <v>1</v>
      </c>
      <c r="I487" s="53">
        <v>205</v>
      </c>
      <c r="J487" s="79" t="s">
        <v>977</v>
      </c>
      <c r="K487" s="475">
        <f>H487*I487</f>
        <v>205</v>
      </c>
    </row>
    <row r="488" spans="2:11" ht="18.75" customHeight="1">
      <c r="B488" s="49"/>
      <c r="C488" s="55" t="s">
        <v>1086</v>
      </c>
      <c r="D488" s="51">
        <v>1</v>
      </c>
      <c r="E488" s="52">
        <v>1</v>
      </c>
      <c r="F488" s="52">
        <v>1</v>
      </c>
      <c r="G488" s="52">
        <v>1</v>
      </c>
      <c r="H488" s="40">
        <f>ROUND(D488*E488*F488*G488,2)</f>
        <v>1</v>
      </c>
      <c r="I488" s="53">
        <v>890</v>
      </c>
      <c r="J488" s="79" t="s">
        <v>977</v>
      </c>
      <c r="K488" s="475">
        <f>H488*I488</f>
        <v>890</v>
      </c>
    </row>
    <row r="489" spans="2:11" ht="18.75" customHeight="1">
      <c r="B489" s="49"/>
      <c r="C489" s="55" t="s">
        <v>706</v>
      </c>
      <c r="D489" s="51">
        <v>1</v>
      </c>
      <c r="E489" s="52">
        <v>1</v>
      </c>
      <c r="F489" s="52">
        <v>1</v>
      </c>
      <c r="G489" s="52">
        <v>1</v>
      </c>
      <c r="H489" s="40">
        <f>ROUND(D489*E489*F489*G489,2)</f>
        <v>1</v>
      </c>
      <c r="I489" s="53">
        <f>+SUM(K485:K488)*20%</f>
        <v>424</v>
      </c>
      <c r="J489" s="79" t="s">
        <v>977</v>
      </c>
      <c r="K489" s="475">
        <f>H489*I489</f>
        <v>424</v>
      </c>
    </row>
    <row r="490" spans="2:11" ht="18.75" customHeight="1" thickBot="1">
      <c r="B490" s="49"/>
      <c r="C490" s="50"/>
      <c r="D490" s="51"/>
      <c r="E490" s="52"/>
      <c r="F490" s="52"/>
      <c r="G490" s="52"/>
      <c r="H490" s="40"/>
      <c r="I490" s="53"/>
      <c r="J490" s="79"/>
      <c r="K490" s="84"/>
    </row>
    <row r="491" spans="2:11" ht="27.75" customHeight="1" thickBot="1">
      <c r="B491" s="489">
        <v>113.05</v>
      </c>
      <c r="C491" s="853" t="s">
        <v>276</v>
      </c>
      <c r="D491" s="854"/>
      <c r="E491" s="854"/>
      <c r="F491" s="854"/>
      <c r="G491" s="854"/>
      <c r="H491" s="854"/>
      <c r="I491" s="855"/>
      <c r="J491" s="479" t="s">
        <v>977</v>
      </c>
      <c r="K491" s="478">
        <f>SUM(K492:K498)</f>
        <v>3635.4</v>
      </c>
    </row>
    <row r="492" spans="2:11" ht="15.75" customHeight="1">
      <c r="B492" s="46"/>
      <c r="C492" s="47"/>
      <c r="D492" s="39"/>
      <c r="E492" s="40"/>
      <c r="F492" s="40"/>
      <c r="G492" s="40"/>
      <c r="H492" s="40"/>
      <c r="I492" s="42"/>
      <c r="J492" s="77"/>
      <c r="K492" s="30"/>
    </row>
    <row r="493" spans="2:11" ht="15" customHeight="1">
      <c r="B493" s="49"/>
      <c r="C493" s="55" t="s">
        <v>277</v>
      </c>
      <c r="D493" s="51">
        <v>1</v>
      </c>
      <c r="E493" s="52">
        <v>1</v>
      </c>
      <c r="F493" s="52">
        <v>1</v>
      </c>
      <c r="G493" s="52">
        <v>1</v>
      </c>
      <c r="H493" s="40">
        <f t="shared" ref="H493:H498" si="29">ROUND(D493*E493*F493*G493,2)</f>
        <v>1</v>
      </c>
      <c r="I493" s="53">
        <v>934.5</v>
      </c>
      <c r="J493" s="79" t="s">
        <v>977</v>
      </c>
      <c r="K493" s="475">
        <f>H493*I493</f>
        <v>934.5</v>
      </c>
    </row>
    <row r="494" spans="2:11" ht="15" customHeight="1">
      <c r="B494" s="49"/>
      <c r="C494" s="55" t="s">
        <v>1084</v>
      </c>
      <c r="D494" s="51">
        <v>2</v>
      </c>
      <c r="E494" s="52">
        <v>1</v>
      </c>
      <c r="F494" s="52">
        <v>1</v>
      </c>
      <c r="G494" s="52">
        <v>1</v>
      </c>
      <c r="H494" s="40">
        <f t="shared" si="29"/>
        <v>2</v>
      </c>
      <c r="I494" s="53">
        <v>285</v>
      </c>
      <c r="J494" s="79" t="s">
        <v>989</v>
      </c>
      <c r="K494" s="475">
        <f>H494*I494</f>
        <v>570</v>
      </c>
    </row>
    <row r="495" spans="2:11" ht="15" customHeight="1">
      <c r="B495" s="49"/>
      <c r="C495" s="55" t="s">
        <v>1083</v>
      </c>
      <c r="D495" s="51">
        <v>1</v>
      </c>
      <c r="E495" s="52">
        <v>1</v>
      </c>
      <c r="F495" s="52">
        <v>1</v>
      </c>
      <c r="G495" s="52">
        <v>1</v>
      </c>
      <c r="H495" s="40">
        <f t="shared" si="29"/>
        <v>1</v>
      </c>
      <c r="I495" s="53">
        <v>645</v>
      </c>
      <c r="J495" s="79" t="s">
        <v>989</v>
      </c>
      <c r="K495" s="475">
        <f>H495*I495</f>
        <v>645</v>
      </c>
    </row>
    <row r="496" spans="2:11" ht="15" customHeight="1">
      <c r="B496" s="49"/>
      <c r="C496" s="55" t="s">
        <v>1082</v>
      </c>
      <c r="D496" s="51">
        <v>2</v>
      </c>
      <c r="E496" s="52">
        <v>1</v>
      </c>
      <c r="F496" s="52">
        <v>1</v>
      </c>
      <c r="G496" s="52">
        <v>1</v>
      </c>
      <c r="H496" s="40">
        <f t="shared" si="29"/>
        <v>2</v>
      </c>
      <c r="I496" s="53">
        <v>400</v>
      </c>
      <c r="J496" s="79" t="s">
        <v>977</v>
      </c>
      <c r="K496" s="475">
        <f>H496*I496</f>
        <v>800</v>
      </c>
    </row>
    <row r="497" spans="2:11" ht="15" customHeight="1">
      <c r="B497" s="49"/>
      <c r="C497" s="55" t="s">
        <v>706</v>
      </c>
      <c r="D497" s="51">
        <v>1</v>
      </c>
      <c r="E497" s="52">
        <v>1</v>
      </c>
      <c r="F497" s="52">
        <v>1</v>
      </c>
      <c r="G497" s="52">
        <v>1</v>
      </c>
      <c r="H497" s="40">
        <f t="shared" si="29"/>
        <v>1</v>
      </c>
      <c r="I497" s="53">
        <f>+SUM(K493:K496)*20%</f>
        <v>589.9</v>
      </c>
      <c r="J497" s="79" t="s">
        <v>977</v>
      </c>
      <c r="K497" s="475">
        <f>H497*I497</f>
        <v>589.9</v>
      </c>
    </row>
    <row r="498" spans="2:11" ht="16.5" customHeight="1" thickBot="1">
      <c r="B498" s="63"/>
      <c r="C498" s="680" t="s">
        <v>351</v>
      </c>
      <c r="D498" s="65">
        <v>4</v>
      </c>
      <c r="E498" s="66">
        <v>1</v>
      </c>
      <c r="F498" s="66">
        <v>1</v>
      </c>
      <c r="G498" s="66">
        <v>1</v>
      </c>
      <c r="H498" s="72">
        <f t="shared" si="29"/>
        <v>4</v>
      </c>
      <c r="I498" s="68">
        <v>24</v>
      </c>
      <c r="J498" s="81" t="s">
        <v>973</v>
      </c>
      <c r="K498" s="683">
        <f>I498*H498</f>
        <v>96</v>
      </c>
    </row>
    <row r="499" spans="2:11" ht="25.5" customHeight="1" thickBot="1">
      <c r="B499" s="489">
        <v>113.05</v>
      </c>
      <c r="C499" s="485" t="s">
        <v>828</v>
      </c>
      <c r="D499" s="486"/>
      <c r="E499" s="487"/>
      <c r="F499" s="487"/>
      <c r="G499" s="487"/>
      <c r="H499" s="487"/>
      <c r="I499" s="488"/>
      <c r="J499" s="479" t="s">
        <v>977</v>
      </c>
      <c r="K499" s="478">
        <f>SUM(K501:K505)</f>
        <v>3930</v>
      </c>
    </row>
    <row r="500" spans="2:11" ht="14.25" customHeight="1">
      <c r="B500" s="46"/>
      <c r="C500" s="47"/>
      <c r="D500" s="39"/>
      <c r="E500" s="40"/>
      <c r="F500" s="40"/>
      <c r="G500" s="40"/>
      <c r="H500" s="40"/>
      <c r="I500" s="42"/>
      <c r="J500" s="77"/>
      <c r="K500" s="30"/>
    </row>
    <row r="501" spans="2:11" ht="15.75" customHeight="1">
      <c r="B501" s="49"/>
      <c r="C501" s="55" t="s">
        <v>1087</v>
      </c>
      <c r="D501" s="51">
        <v>1</v>
      </c>
      <c r="E501" s="52">
        <v>1</v>
      </c>
      <c r="F501" s="52">
        <v>1</v>
      </c>
      <c r="G501" s="52">
        <v>1</v>
      </c>
      <c r="H501" s="40">
        <f>ROUND(D501*E501*F501*G501,2)</f>
        <v>1</v>
      </c>
      <c r="I501" s="53">
        <v>1325</v>
      </c>
      <c r="J501" s="79" t="s">
        <v>977</v>
      </c>
      <c r="K501" s="475">
        <f>H501*I501</f>
        <v>1325</v>
      </c>
    </row>
    <row r="502" spans="2:11" ht="15.75" customHeight="1">
      <c r="B502" s="49"/>
      <c r="C502" s="55" t="s">
        <v>1084</v>
      </c>
      <c r="D502" s="51">
        <v>2</v>
      </c>
      <c r="E502" s="52">
        <v>1</v>
      </c>
      <c r="F502" s="52">
        <v>1</v>
      </c>
      <c r="G502" s="52">
        <v>1</v>
      </c>
      <c r="H502" s="40">
        <f>ROUND(D502*E502*F502*G502,2)</f>
        <v>2</v>
      </c>
      <c r="I502" s="53">
        <v>350</v>
      </c>
      <c r="J502" s="79" t="s">
        <v>989</v>
      </c>
      <c r="K502" s="475">
        <f>H502*I502</f>
        <v>700</v>
      </c>
    </row>
    <row r="503" spans="2:11" ht="15.75" customHeight="1">
      <c r="B503" s="49"/>
      <c r="C503" s="55" t="s">
        <v>1083</v>
      </c>
      <c r="D503" s="51">
        <v>1</v>
      </c>
      <c r="E503" s="52">
        <v>1</v>
      </c>
      <c r="F503" s="52">
        <v>1</v>
      </c>
      <c r="G503" s="52">
        <v>1</v>
      </c>
      <c r="H503" s="40">
        <f>ROUND(D503*E503*F503*G503,2)</f>
        <v>1</v>
      </c>
      <c r="I503" s="53">
        <v>450</v>
      </c>
      <c r="J503" s="79" t="s">
        <v>989</v>
      </c>
      <c r="K503" s="475">
        <f>H503*I503</f>
        <v>450</v>
      </c>
    </row>
    <row r="504" spans="2:11" ht="15.75" customHeight="1">
      <c r="B504" s="49"/>
      <c r="C504" s="55" t="s">
        <v>1082</v>
      </c>
      <c r="D504" s="51">
        <v>2</v>
      </c>
      <c r="E504" s="52">
        <v>1</v>
      </c>
      <c r="F504" s="52">
        <v>1</v>
      </c>
      <c r="G504" s="52">
        <v>1</v>
      </c>
      <c r="H504" s="40">
        <f>ROUND(D504*E504*F504*G504,2)</f>
        <v>2</v>
      </c>
      <c r="I504" s="53">
        <v>400</v>
      </c>
      <c r="J504" s="79" t="s">
        <v>977</v>
      </c>
      <c r="K504" s="475">
        <f>H504*I504</f>
        <v>800</v>
      </c>
    </row>
    <row r="505" spans="2:11" ht="15.75" customHeight="1">
      <c r="B505" s="49"/>
      <c r="C505" s="55" t="s">
        <v>706</v>
      </c>
      <c r="D505" s="51">
        <v>1</v>
      </c>
      <c r="E505" s="52">
        <v>1</v>
      </c>
      <c r="F505" s="52">
        <v>1</v>
      </c>
      <c r="G505" s="52">
        <v>1</v>
      </c>
      <c r="H505" s="40">
        <f>ROUND(D505*E505*F505*G505,2)</f>
        <v>1</v>
      </c>
      <c r="I505" s="53">
        <f>+SUM(K501:K504)*20%</f>
        <v>655</v>
      </c>
      <c r="J505" s="79" t="s">
        <v>977</v>
      </c>
      <c r="K505" s="475">
        <f>H505*I505</f>
        <v>655</v>
      </c>
    </row>
    <row r="506" spans="2:11" ht="16.5" customHeight="1" thickBot="1">
      <c r="B506" s="49"/>
      <c r="C506" s="50"/>
      <c r="D506" s="51"/>
      <c r="E506" s="52"/>
      <c r="F506" s="52"/>
      <c r="G506" s="52"/>
      <c r="H506" s="40"/>
      <c r="I506" s="53"/>
      <c r="J506" s="79"/>
      <c r="K506" s="84"/>
    </row>
    <row r="507" spans="2:11" ht="23.25" customHeight="1" thickBot="1">
      <c r="B507" s="489">
        <v>113.1</v>
      </c>
      <c r="C507" s="863" t="s">
        <v>829</v>
      </c>
      <c r="D507" s="864"/>
      <c r="E507" s="864"/>
      <c r="F507" s="864"/>
      <c r="G507" s="864"/>
      <c r="H507" s="864"/>
      <c r="I507" s="865"/>
      <c r="J507" s="479" t="s">
        <v>977</v>
      </c>
      <c r="K507" s="478">
        <f>SUM(K509:K510)</f>
        <v>136</v>
      </c>
    </row>
    <row r="508" spans="2:11" ht="16.5" customHeight="1">
      <c r="B508" s="46"/>
      <c r="C508" s="47"/>
      <c r="D508" s="39"/>
      <c r="E508" s="40"/>
      <c r="F508" s="40"/>
      <c r="G508" s="40"/>
      <c r="H508" s="40"/>
      <c r="I508" s="42"/>
      <c r="J508" s="77"/>
      <c r="K508" s="30"/>
    </row>
    <row r="509" spans="2:11" ht="16.5" customHeight="1">
      <c r="B509" s="49"/>
      <c r="C509" s="55" t="s">
        <v>1088</v>
      </c>
      <c r="D509" s="51">
        <v>1</v>
      </c>
      <c r="E509" s="52">
        <v>1</v>
      </c>
      <c r="F509" s="52">
        <v>1</v>
      </c>
      <c r="G509" s="52">
        <v>1</v>
      </c>
      <c r="H509" s="40">
        <f>ROUND(D509*E509*F509*G509,2)</f>
        <v>1</v>
      </c>
      <c r="I509" s="53">
        <v>85</v>
      </c>
      <c r="J509" s="79" t="s">
        <v>977</v>
      </c>
      <c r="K509" s="475">
        <f>H509*I509</f>
        <v>85</v>
      </c>
    </row>
    <row r="510" spans="2:11" ht="16.5" customHeight="1">
      <c r="B510" s="49"/>
      <c r="C510" s="55" t="s">
        <v>1089</v>
      </c>
      <c r="D510" s="51">
        <v>1</v>
      </c>
      <c r="E510" s="52">
        <v>1</v>
      </c>
      <c r="F510" s="52">
        <v>1</v>
      </c>
      <c r="G510" s="52">
        <v>1</v>
      </c>
      <c r="H510" s="40">
        <f>ROUND(D510*E510*F510*G510,2)</f>
        <v>1</v>
      </c>
      <c r="I510" s="53">
        <f>+K509*60%</f>
        <v>51</v>
      </c>
      <c r="J510" s="79" t="s">
        <v>977</v>
      </c>
      <c r="K510" s="475">
        <f>H510*I510</f>
        <v>51</v>
      </c>
    </row>
    <row r="511" spans="2:11" ht="21.75" customHeight="1" thickBot="1">
      <c r="B511" s="63"/>
      <c r="D511" s="507"/>
      <c r="E511" s="507"/>
      <c r="F511" s="507"/>
      <c r="G511" s="507"/>
      <c r="H511" s="507"/>
      <c r="I511" s="507"/>
      <c r="J511" s="508"/>
      <c r="K511" s="63"/>
    </row>
    <row r="512" spans="2:11" ht="31.5" customHeight="1" thickBot="1">
      <c r="B512" s="489">
        <v>113.1</v>
      </c>
      <c r="C512" s="853" t="s">
        <v>830</v>
      </c>
      <c r="D512" s="854"/>
      <c r="E512" s="854"/>
      <c r="F512" s="854"/>
      <c r="G512" s="854"/>
      <c r="H512" s="854"/>
      <c r="I512" s="855"/>
      <c r="J512" s="479" t="s">
        <v>977</v>
      </c>
      <c r="K512" s="478">
        <f>SUM(K514:K515)</f>
        <v>136</v>
      </c>
    </row>
    <row r="513" spans="2:11">
      <c r="B513" s="46"/>
      <c r="C513" s="47"/>
      <c r="D513" s="39"/>
      <c r="E513" s="40"/>
      <c r="F513" s="40"/>
      <c r="G513" s="40"/>
      <c r="H513" s="40"/>
      <c r="I513" s="42"/>
      <c r="J513" s="77"/>
      <c r="K513" s="30"/>
    </row>
    <row r="514" spans="2:11" ht="15.75" customHeight="1">
      <c r="B514" s="49"/>
      <c r="C514" s="55" t="s">
        <v>1090</v>
      </c>
      <c r="D514" s="51">
        <v>1</v>
      </c>
      <c r="E514" s="52">
        <v>1</v>
      </c>
      <c r="F514" s="52">
        <v>1</v>
      </c>
      <c r="G514" s="52">
        <v>1</v>
      </c>
      <c r="H514" s="40">
        <f>ROUND(D514*E514*F514*G514,2)</f>
        <v>1</v>
      </c>
      <c r="I514" s="53">
        <v>85</v>
      </c>
      <c r="J514" s="79" t="s">
        <v>977</v>
      </c>
      <c r="K514" s="475">
        <f>H514*I514</f>
        <v>85</v>
      </c>
    </row>
    <row r="515" spans="2:11" ht="15.75" customHeight="1">
      <c r="B515" s="49"/>
      <c r="C515" s="55" t="s">
        <v>1089</v>
      </c>
      <c r="D515" s="51">
        <v>1</v>
      </c>
      <c r="E515" s="52">
        <v>1</v>
      </c>
      <c r="F515" s="52">
        <v>1</v>
      </c>
      <c r="G515" s="52">
        <v>1</v>
      </c>
      <c r="H515" s="40">
        <f>ROUND(D515*E515*F515*G515,2)</f>
        <v>1</v>
      </c>
      <c r="I515" s="53">
        <f>+K514*60%</f>
        <v>51</v>
      </c>
      <c r="J515" s="79" t="s">
        <v>977</v>
      </c>
      <c r="K515" s="475">
        <f>H515*I515</f>
        <v>51</v>
      </c>
    </row>
    <row r="516" spans="2:11" ht="18" customHeight="1" thickBot="1">
      <c r="B516" s="49"/>
      <c r="C516" s="50"/>
      <c r="D516" s="51"/>
      <c r="E516" s="52"/>
      <c r="F516" s="52"/>
      <c r="G516" s="52"/>
      <c r="H516" s="40"/>
      <c r="I516" s="53"/>
      <c r="J516" s="79"/>
      <c r="K516" s="84"/>
    </row>
    <row r="517" spans="2:11" ht="27" customHeight="1" thickBot="1">
      <c r="B517" s="489">
        <v>113.1</v>
      </c>
      <c r="C517" s="853" t="s">
        <v>831</v>
      </c>
      <c r="D517" s="854"/>
      <c r="E517" s="854"/>
      <c r="F517" s="854"/>
      <c r="G517" s="854"/>
      <c r="H517" s="854"/>
      <c r="I517" s="855"/>
      <c r="J517" s="479" t="s">
        <v>977</v>
      </c>
      <c r="K517" s="478">
        <f>SUM(K519:K520)</f>
        <v>200</v>
      </c>
    </row>
    <row r="518" spans="2:11" ht="16.5" customHeight="1">
      <c r="B518" s="46"/>
      <c r="C518" s="47"/>
      <c r="D518" s="39"/>
      <c r="E518" s="40"/>
      <c r="F518" s="40"/>
      <c r="G518" s="40"/>
      <c r="H518" s="40"/>
      <c r="I518" s="42"/>
      <c r="J518" s="77"/>
      <c r="K518" s="30"/>
    </row>
    <row r="519" spans="2:11" ht="15.75" customHeight="1">
      <c r="B519" s="49"/>
      <c r="C519" s="55" t="s">
        <v>1091</v>
      </c>
      <c r="D519" s="51">
        <v>1</v>
      </c>
      <c r="E519" s="52">
        <v>1</v>
      </c>
      <c r="F519" s="52">
        <v>1</v>
      </c>
      <c r="G519" s="52">
        <v>1</v>
      </c>
      <c r="H519" s="40">
        <f>ROUND(D519*E519*F519*G519,2)</f>
        <v>1</v>
      </c>
      <c r="I519" s="53">
        <v>125</v>
      </c>
      <c r="J519" s="79" t="s">
        <v>977</v>
      </c>
      <c r="K519" s="475">
        <f>H519*I519</f>
        <v>125</v>
      </c>
    </row>
    <row r="520" spans="2:11" ht="16.5" customHeight="1">
      <c r="B520" s="49"/>
      <c r="C520" s="55" t="s">
        <v>1089</v>
      </c>
      <c r="D520" s="51">
        <v>1</v>
      </c>
      <c r="E520" s="52">
        <v>1</v>
      </c>
      <c r="F520" s="52">
        <v>1</v>
      </c>
      <c r="G520" s="52">
        <v>1</v>
      </c>
      <c r="H520" s="40">
        <f>ROUND(D520*E520*F520*G520,2)</f>
        <v>1</v>
      </c>
      <c r="I520" s="53">
        <f>+K519*60%</f>
        <v>75</v>
      </c>
      <c r="J520" s="79" t="s">
        <v>977</v>
      </c>
      <c r="K520" s="475">
        <f>H520*I520</f>
        <v>75</v>
      </c>
    </row>
    <row r="521" spans="2:11" ht="18" customHeight="1" thickBot="1">
      <c r="B521" s="49"/>
      <c r="C521" s="50"/>
      <c r="D521" s="51"/>
      <c r="E521" s="52"/>
      <c r="F521" s="52"/>
      <c r="G521" s="52"/>
      <c r="H521" s="40"/>
      <c r="I521" s="53"/>
      <c r="J521" s="79"/>
      <c r="K521" s="84"/>
    </row>
    <row r="522" spans="2:11" ht="36" customHeight="1" thickBot="1">
      <c r="B522" s="489">
        <v>113.1</v>
      </c>
      <c r="C522" s="853" t="s">
        <v>857</v>
      </c>
      <c r="D522" s="854"/>
      <c r="E522" s="854"/>
      <c r="F522" s="854"/>
      <c r="G522" s="854"/>
      <c r="H522" s="854"/>
      <c r="I522" s="855"/>
      <c r="J522" s="479" t="s">
        <v>977</v>
      </c>
      <c r="K522" s="478">
        <f>SUM(K524:K524)</f>
        <v>250</v>
      </c>
    </row>
    <row r="523" spans="2:11" ht="14.25" customHeight="1">
      <c r="B523" s="46"/>
      <c r="C523" s="47"/>
      <c r="D523" s="39"/>
      <c r="E523" s="40"/>
      <c r="F523" s="40"/>
      <c r="G523" s="40"/>
      <c r="H523" s="40"/>
      <c r="I523" s="42"/>
      <c r="J523" s="77"/>
      <c r="K523" s="30"/>
    </row>
    <row r="524" spans="2:11" ht="16.5" customHeight="1">
      <c r="B524" s="49"/>
      <c r="C524" s="55" t="s">
        <v>1092</v>
      </c>
      <c r="D524" s="51">
        <v>1</v>
      </c>
      <c r="E524" s="52">
        <v>1</v>
      </c>
      <c r="F524" s="52">
        <v>1</v>
      </c>
      <c r="G524" s="52">
        <v>1</v>
      </c>
      <c r="H524" s="40">
        <f>ROUND(D524*E524*F524*G524,2)</f>
        <v>1</v>
      </c>
      <c r="I524" s="53">
        <v>250</v>
      </c>
      <c r="J524" s="79" t="s">
        <v>977</v>
      </c>
      <c r="K524" s="475">
        <f>H524*I524</f>
        <v>250</v>
      </c>
    </row>
    <row r="525" spans="2:11" ht="16.5" customHeight="1" thickBot="1">
      <c r="B525" s="63"/>
      <c r="C525" s="64"/>
      <c r="D525" s="65"/>
      <c r="E525" s="66"/>
      <c r="F525" s="66"/>
      <c r="G525" s="66"/>
      <c r="H525" s="72"/>
      <c r="I525" s="68"/>
      <c r="J525" s="81"/>
      <c r="K525" s="71"/>
    </row>
    <row r="526" spans="2:11" ht="27.75" customHeight="1" thickBot="1">
      <c r="B526" s="489">
        <v>113.15</v>
      </c>
      <c r="C526" s="863" t="s">
        <v>834</v>
      </c>
      <c r="D526" s="864"/>
      <c r="E526" s="864"/>
      <c r="F526" s="864"/>
      <c r="G526" s="864"/>
      <c r="H526" s="864"/>
      <c r="I526" s="865"/>
      <c r="J526" s="479" t="s">
        <v>977</v>
      </c>
      <c r="K526" s="478">
        <f>SUM(K528:K528)</f>
        <v>1500</v>
      </c>
    </row>
    <row r="527" spans="2:11">
      <c r="B527" s="46"/>
      <c r="C527" s="47"/>
      <c r="D527" s="39"/>
      <c r="E527" s="40"/>
      <c r="F527" s="40"/>
      <c r="G527" s="40"/>
      <c r="H527" s="40"/>
      <c r="I527" s="42"/>
      <c r="J527" s="77"/>
      <c r="K527" s="30"/>
    </row>
    <row r="528" spans="2:11">
      <c r="B528" s="49"/>
      <c r="C528" s="55" t="s">
        <v>1093</v>
      </c>
      <c r="D528" s="51">
        <v>1</v>
      </c>
      <c r="E528" s="52">
        <v>1</v>
      </c>
      <c r="F528" s="52">
        <v>1</v>
      </c>
      <c r="G528" s="52">
        <v>1</v>
      </c>
      <c r="H528" s="40">
        <f>ROUND(D528*E528*F528*G528,2)</f>
        <v>1</v>
      </c>
      <c r="I528" s="53">
        <v>1500</v>
      </c>
      <c r="J528" s="79" t="s">
        <v>977</v>
      </c>
      <c r="K528" s="475">
        <f>H528*I528</f>
        <v>1500</v>
      </c>
    </row>
    <row r="529" spans="2:11" ht="13.8" thickBot="1">
      <c r="B529" s="63"/>
      <c r="C529" s="64"/>
      <c r="D529" s="65"/>
      <c r="E529" s="66"/>
      <c r="F529" s="66"/>
      <c r="G529" s="66"/>
      <c r="H529" s="72"/>
      <c r="I529" s="68"/>
      <c r="J529" s="81"/>
      <c r="K529" s="71"/>
    </row>
    <row r="530" spans="2:11" ht="30.75" customHeight="1" thickBot="1">
      <c r="B530" s="489">
        <v>113.25</v>
      </c>
      <c r="C530" s="853" t="s">
        <v>835</v>
      </c>
      <c r="D530" s="854"/>
      <c r="E530" s="854"/>
      <c r="F530" s="854"/>
      <c r="G530" s="854"/>
      <c r="H530" s="854"/>
      <c r="I530" s="855"/>
      <c r="J530" s="479" t="s">
        <v>977</v>
      </c>
      <c r="K530" s="478">
        <f>SUM(K532:K532)</f>
        <v>850</v>
      </c>
    </row>
    <row r="531" spans="2:11">
      <c r="B531" s="46"/>
      <c r="C531" s="47"/>
      <c r="D531" s="39"/>
      <c r="E531" s="40"/>
      <c r="F531" s="40"/>
      <c r="G531" s="40"/>
      <c r="H531" s="40"/>
      <c r="I531" s="42"/>
      <c r="J531" s="77"/>
      <c r="K531" s="30"/>
    </row>
    <row r="532" spans="2:11">
      <c r="B532" s="49"/>
      <c r="C532" s="55" t="s">
        <v>1094</v>
      </c>
      <c r="D532" s="51">
        <v>1</v>
      </c>
      <c r="E532" s="52">
        <v>1</v>
      </c>
      <c r="F532" s="52">
        <v>1</v>
      </c>
      <c r="G532" s="52">
        <v>1</v>
      </c>
      <c r="H532" s="40">
        <f>ROUND(D532*E532*F532*G532,2)</f>
        <v>1</v>
      </c>
      <c r="I532" s="53">
        <v>850</v>
      </c>
      <c r="J532" s="79" t="s">
        <v>977</v>
      </c>
      <c r="K532" s="475">
        <f>H532*I532</f>
        <v>850</v>
      </c>
    </row>
    <row r="533" spans="2:11" ht="13.8" thickBot="1">
      <c r="B533" s="63"/>
      <c r="C533" s="64"/>
      <c r="D533" s="65"/>
      <c r="E533" s="66"/>
      <c r="F533" s="66"/>
      <c r="G533" s="66"/>
      <c r="H533" s="72"/>
      <c r="I533" s="68"/>
      <c r="J533" s="81"/>
      <c r="K533" s="71"/>
    </row>
    <row r="534" spans="2:11" ht="32.25" customHeight="1" thickBot="1">
      <c r="B534" s="489">
        <v>113.35</v>
      </c>
      <c r="C534" s="853" t="s">
        <v>836</v>
      </c>
      <c r="D534" s="854"/>
      <c r="E534" s="854"/>
      <c r="F534" s="854"/>
      <c r="G534" s="854"/>
      <c r="H534" s="854"/>
      <c r="I534" s="855"/>
      <c r="J534" s="479" t="s">
        <v>977</v>
      </c>
      <c r="K534" s="478">
        <f>SUM(K536:K536)</f>
        <v>850</v>
      </c>
    </row>
    <row r="535" spans="2:11">
      <c r="B535" s="46"/>
      <c r="C535" s="47"/>
      <c r="D535" s="39"/>
      <c r="E535" s="40"/>
      <c r="F535" s="40"/>
      <c r="G535" s="40"/>
      <c r="H535" s="40"/>
      <c r="I535" s="42"/>
      <c r="J535" s="77"/>
      <c r="K535" s="30"/>
    </row>
    <row r="536" spans="2:11">
      <c r="B536" s="49"/>
      <c r="C536" s="55" t="s">
        <v>1095</v>
      </c>
      <c r="D536" s="51">
        <v>1</v>
      </c>
      <c r="E536" s="52">
        <v>1</v>
      </c>
      <c r="F536" s="52">
        <v>1</v>
      </c>
      <c r="G536" s="52">
        <v>1</v>
      </c>
      <c r="H536" s="40">
        <f>ROUND(D536*E536*F536*G536,2)</f>
        <v>1</v>
      </c>
      <c r="I536" s="53">
        <v>850</v>
      </c>
      <c r="J536" s="79" t="s">
        <v>977</v>
      </c>
      <c r="K536" s="475">
        <f>H536*I536</f>
        <v>850</v>
      </c>
    </row>
    <row r="537" spans="2:11" ht="13.8" thickBot="1">
      <c r="B537" s="49"/>
      <c r="C537" s="50"/>
      <c r="D537" s="51"/>
      <c r="E537" s="52"/>
      <c r="F537" s="52"/>
      <c r="G537" s="52"/>
      <c r="H537" s="40"/>
      <c r="I537" s="53"/>
      <c r="J537" s="79"/>
      <c r="K537" s="84"/>
    </row>
    <row r="538" spans="2:11" ht="28.5" customHeight="1" thickBot="1">
      <c r="B538" s="489">
        <v>113.4</v>
      </c>
      <c r="C538" s="863" t="s">
        <v>837</v>
      </c>
      <c r="D538" s="864"/>
      <c r="E538" s="864"/>
      <c r="F538" s="864"/>
      <c r="G538" s="864"/>
      <c r="H538" s="864"/>
      <c r="I538" s="865"/>
      <c r="J538" s="479" t="s">
        <v>977</v>
      </c>
      <c r="K538" s="478">
        <f>SUM(K540:K540)</f>
        <v>4500</v>
      </c>
    </row>
    <row r="539" spans="2:11">
      <c r="B539" s="46"/>
      <c r="C539" s="47"/>
      <c r="D539" s="39"/>
      <c r="E539" s="40"/>
      <c r="F539" s="40"/>
      <c r="G539" s="40"/>
      <c r="H539" s="40"/>
      <c r="I539" s="42"/>
      <c r="J539" s="77"/>
      <c r="K539" s="30"/>
    </row>
    <row r="540" spans="2:11">
      <c r="B540" s="49"/>
      <c r="C540" s="50" t="s">
        <v>1096</v>
      </c>
      <c r="D540" s="51">
        <v>1</v>
      </c>
      <c r="E540" s="52">
        <v>1</v>
      </c>
      <c r="F540" s="52">
        <v>1</v>
      </c>
      <c r="G540" s="52">
        <v>1</v>
      </c>
      <c r="H540" s="40">
        <f>ROUND(D540*E540*F540*G540,2)</f>
        <v>1</v>
      </c>
      <c r="I540" s="53">
        <v>4500</v>
      </c>
      <c r="J540" s="79" t="s">
        <v>977</v>
      </c>
      <c r="K540" s="475">
        <f>H540*I540</f>
        <v>4500</v>
      </c>
    </row>
    <row r="541" spans="2:11" ht="13.8" thickBot="1">
      <c r="B541" s="63"/>
      <c r="C541" s="64"/>
      <c r="D541" s="65"/>
      <c r="E541" s="66"/>
      <c r="F541" s="66"/>
      <c r="G541" s="66"/>
      <c r="H541" s="72"/>
      <c r="I541" s="68"/>
      <c r="J541" s="81"/>
      <c r="K541" s="71"/>
    </row>
    <row r="542" spans="2:11" ht="13.8" thickBot="1">
      <c r="B542" s="33"/>
      <c r="C542" s="73"/>
      <c r="D542" s="74"/>
      <c r="E542" s="552"/>
      <c r="F542" s="552"/>
      <c r="G542" s="552"/>
      <c r="H542" s="26"/>
      <c r="I542" s="569"/>
      <c r="J542" s="29"/>
      <c r="K542" s="552"/>
    </row>
    <row r="543" spans="2:11">
      <c r="B543" s="851" t="s">
        <v>975</v>
      </c>
      <c r="C543" s="856" t="s">
        <v>976</v>
      </c>
      <c r="D543" s="13" t="s">
        <v>977</v>
      </c>
      <c r="E543" s="14" t="s">
        <v>978</v>
      </c>
      <c r="F543" s="14" t="s">
        <v>979</v>
      </c>
      <c r="G543" s="14" t="s">
        <v>980</v>
      </c>
      <c r="H543" s="15" t="s">
        <v>981</v>
      </c>
      <c r="I543" s="16" t="s">
        <v>525</v>
      </c>
      <c r="J543" s="858" t="s">
        <v>982</v>
      </c>
      <c r="K543" s="17" t="s">
        <v>983</v>
      </c>
    </row>
    <row r="544" spans="2:11" ht="27" thickBot="1">
      <c r="B544" s="852"/>
      <c r="C544" s="857"/>
      <c r="D544" s="20" t="s">
        <v>984</v>
      </c>
      <c r="E544" s="21" t="s">
        <v>985</v>
      </c>
      <c r="F544" s="21" t="s">
        <v>986</v>
      </c>
      <c r="G544" s="21" t="s">
        <v>987</v>
      </c>
      <c r="H544" s="22" t="s">
        <v>988</v>
      </c>
      <c r="I544" s="23" t="s">
        <v>526</v>
      </c>
      <c r="J544" s="859"/>
      <c r="K544" s="24"/>
    </row>
    <row r="545" spans="2:11">
      <c r="B545" s="296"/>
      <c r="C545" s="314"/>
      <c r="D545" s="315"/>
      <c r="E545" s="316"/>
      <c r="F545" s="316"/>
      <c r="G545" s="316"/>
      <c r="H545" s="316"/>
      <c r="I545" s="317"/>
      <c r="J545" s="318"/>
      <c r="K545" s="302"/>
    </row>
    <row r="546" spans="2:11">
      <c r="B546" s="303">
        <v>114</v>
      </c>
      <c r="C546" s="304" t="s">
        <v>278</v>
      </c>
      <c r="D546" s="321"/>
      <c r="E546" s="322"/>
      <c r="F546" s="322"/>
      <c r="G546" s="322"/>
      <c r="H546" s="322"/>
      <c r="I546" s="323"/>
      <c r="J546" s="324"/>
      <c r="K546" s="325"/>
    </row>
    <row r="547" spans="2:11" ht="13.8" thickBot="1">
      <c r="B547" s="303"/>
      <c r="C547" s="304"/>
      <c r="D547" s="305"/>
      <c r="E547" s="299"/>
      <c r="F547" s="299"/>
      <c r="G547" s="299"/>
      <c r="H547" s="299"/>
      <c r="I547" s="300"/>
      <c r="J547" s="306"/>
      <c r="K547" s="295"/>
    </row>
    <row r="548" spans="2:11" ht="13.8" thickBot="1">
      <c r="B548" s="489">
        <v>114.3</v>
      </c>
      <c r="C548" s="853" t="s">
        <v>918</v>
      </c>
      <c r="D548" s="854"/>
      <c r="E548" s="854"/>
      <c r="F548" s="854"/>
      <c r="G548" s="854"/>
      <c r="H548" s="854"/>
      <c r="I548" s="855"/>
      <c r="J548" s="479" t="s">
        <v>977</v>
      </c>
      <c r="K548" s="478">
        <f>SUM(K550:K550)</f>
        <v>4640</v>
      </c>
    </row>
    <row r="549" spans="2:11">
      <c r="B549" s="46"/>
      <c r="C549" s="47"/>
      <c r="D549" s="39"/>
      <c r="E549" s="40"/>
      <c r="F549" s="40"/>
      <c r="G549" s="40"/>
      <c r="H549" s="40"/>
      <c r="I549" s="42"/>
      <c r="J549" s="77"/>
      <c r="K549" s="30"/>
    </row>
    <row r="550" spans="2:11" ht="13.8" thickBot="1">
      <c r="B550" s="49"/>
      <c r="C550" s="55" t="s">
        <v>279</v>
      </c>
      <c r="D550" s="51">
        <v>8</v>
      </c>
      <c r="E550" s="52">
        <v>1</v>
      </c>
      <c r="F550" s="52">
        <v>1</v>
      </c>
      <c r="G550" s="52">
        <v>1</v>
      </c>
      <c r="H550" s="40">
        <f>ROUND(D550*E550*F550*G550,2)</f>
        <v>8</v>
      </c>
      <c r="I550" s="53">
        <v>580</v>
      </c>
      <c r="J550" s="79" t="s">
        <v>977</v>
      </c>
      <c r="K550" s="475">
        <f>H550*I550</f>
        <v>4640</v>
      </c>
    </row>
    <row r="551" spans="2:11" ht="13.8" thickBot="1">
      <c r="B551" s="489">
        <v>114.4</v>
      </c>
      <c r="C551" s="853" t="s">
        <v>919</v>
      </c>
      <c r="D551" s="854"/>
      <c r="E551" s="854"/>
      <c r="F551" s="854"/>
      <c r="G551" s="854"/>
      <c r="H551" s="854"/>
      <c r="I551" s="855"/>
      <c r="J551" s="479" t="s">
        <v>977</v>
      </c>
      <c r="K551" s="478">
        <f>SUM(K553:K553)</f>
        <v>3080</v>
      </c>
    </row>
    <row r="552" spans="2:11">
      <c r="B552" s="46"/>
      <c r="C552" s="47"/>
      <c r="D552" s="39"/>
      <c r="E552" s="40"/>
      <c r="F552" s="40"/>
      <c r="G552" s="40"/>
      <c r="H552" s="40"/>
      <c r="I552" s="42"/>
      <c r="J552" s="77"/>
      <c r="K552" s="30"/>
    </row>
    <row r="553" spans="2:11">
      <c r="B553" s="49"/>
      <c r="C553" s="55" t="s">
        <v>280</v>
      </c>
      <c r="D553" s="51">
        <v>1</v>
      </c>
      <c r="E553" s="52">
        <v>2</v>
      </c>
      <c r="F553" s="52">
        <v>1</v>
      </c>
      <c r="G553" s="52">
        <v>1</v>
      </c>
      <c r="H553" s="40">
        <f>ROUND(D553*E553*F553*G553,2)</f>
        <v>2</v>
      </c>
      <c r="I553" s="53">
        <v>1540</v>
      </c>
      <c r="J553" s="79" t="s">
        <v>977</v>
      </c>
      <c r="K553" s="475">
        <f>H553*I553</f>
        <v>3080</v>
      </c>
    </row>
    <row r="554" spans="2:11" ht="13.8" thickBot="1">
      <c r="B554" s="63"/>
      <c r="C554" s="64"/>
      <c r="D554" s="65"/>
      <c r="E554" s="66"/>
      <c r="F554" s="66"/>
      <c r="G554" s="66"/>
      <c r="H554" s="72"/>
      <c r="I554" s="68"/>
      <c r="J554" s="81"/>
      <c r="K554" s="71"/>
    </row>
    <row r="555" spans="2:11" ht="18" customHeight="1" thickBot="1"/>
    <row r="556" spans="2:11" ht="18" customHeight="1">
      <c r="B556" s="851" t="s">
        <v>975</v>
      </c>
      <c r="C556" s="856" t="s">
        <v>976</v>
      </c>
      <c r="D556" s="13" t="s">
        <v>977</v>
      </c>
      <c r="E556" s="14" t="s">
        <v>978</v>
      </c>
      <c r="F556" s="14" t="s">
        <v>979</v>
      </c>
      <c r="G556" s="14" t="s">
        <v>980</v>
      </c>
      <c r="H556" s="15" t="s">
        <v>981</v>
      </c>
      <c r="I556" s="16" t="s">
        <v>525</v>
      </c>
      <c r="J556" s="858" t="s">
        <v>982</v>
      </c>
      <c r="K556" s="17" t="s">
        <v>983</v>
      </c>
    </row>
    <row r="557" spans="2:11" ht="27" thickBot="1">
      <c r="B557" s="852"/>
      <c r="C557" s="857"/>
      <c r="D557" s="20" t="s">
        <v>984</v>
      </c>
      <c r="E557" s="21" t="s">
        <v>985</v>
      </c>
      <c r="F557" s="21" t="s">
        <v>986</v>
      </c>
      <c r="G557" s="21" t="s">
        <v>987</v>
      </c>
      <c r="H557" s="22" t="s">
        <v>988</v>
      </c>
      <c r="I557" s="23" t="s">
        <v>526</v>
      </c>
      <c r="J557" s="859"/>
      <c r="K557" s="24"/>
    </row>
    <row r="558" spans="2:11">
      <c r="B558" s="296"/>
      <c r="C558" s="314"/>
      <c r="D558" s="315"/>
      <c r="E558" s="316"/>
      <c r="F558" s="316"/>
      <c r="G558" s="316"/>
      <c r="H558" s="316"/>
      <c r="I558" s="317"/>
      <c r="J558" s="318"/>
      <c r="K558" s="302"/>
    </row>
    <row r="559" spans="2:11">
      <c r="B559" s="303">
        <v>115</v>
      </c>
      <c r="C559" s="304" t="s">
        <v>281</v>
      </c>
      <c r="D559" s="321"/>
      <c r="E559" s="322"/>
      <c r="F559" s="322"/>
      <c r="G559" s="322"/>
      <c r="H559" s="322"/>
      <c r="I559" s="323"/>
      <c r="J559" s="324"/>
      <c r="K559" s="325"/>
    </row>
    <row r="560" spans="2:11" ht="13.8" thickBot="1">
      <c r="B560" s="303"/>
      <c r="C560" s="304"/>
      <c r="D560" s="305"/>
      <c r="E560" s="299"/>
      <c r="F560" s="299"/>
      <c r="G560" s="299"/>
      <c r="H560" s="299"/>
      <c r="I560" s="300"/>
      <c r="J560" s="306"/>
      <c r="K560" s="295"/>
    </row>
    <row r="561" spans="2:11" ht="18" customHeight="1" thickBot="1">
      <c r="B561" s="489">
        <v>115.3</v>
      </c>
      <c r="C561" s="853" t="s">
        <v>282</v>
      </c>
      <c r="D561" s="854"/>
      <c r="E561" s="854"/>
      <c r="F561" s="854"/>
      <c r="G561" s="854"/>
      <c r="H561" s="854"/>
      <c r="I561" s="855"/>
      <c r="J561" s="479" t="s">
        <v>989</v>
      </c>
      <c r="K561" s="478">
        <f>SUM(K563:K563)</f>
        <v>715</v>
      </c>
    </row>
    <row r="562" spans="2:11" ht="18" customHeight="1">
      <c r="B562" s="46"/>
      <c r="C562" s="47"/>
      <c r="D562" s="39"/>
      <c r="E562" s="40"/>
      <c r="F562" s="40"/>
      <c r="G562" s="40"/>
      <c r="H562" s="40"/>
      <c r="I562" s="42"/>
      <c r="J562" s="77"/>
      <c r="K562" s="30"/>
    </row>
    <row r="563" spans="2:11" ht="18" customHeight="1">
      <c r="B563" s="49"/>
      <c r="C563" s="55" t="s">
        <v>283</v>
      </c>
      <c r="D563" s="51">
        <v>1</v>
      </c>
      <c r="E563" s="52">
        <v>1</v>
      </c>
      <c r="F563" s="52">
        <v>1</v>
      </c>
      <c r="G563" s="52">
        <v>1</v>
      </c>
      <c r="H563" s="40">
        <f>ROUND(D563*E563*F563*G563,2)</f>
        <v>1</v>
      </c>
      <c r="I563" s="53">
        <v>715</v>
      </c>
      <c r="J563" s="79" t="s">
        <v>989</v>
      </c>
      <c r="K563" s="475">
        <f>H563*I563</f>
        <v>715</v>
      </c>
    </row>
    <row r="564" spans="2:11" ht="18" customHeight="1" thickBot="1">
      <c r="B564" s="63"/>
      <c r="C564" s="64"/>
      <c r="D564" s="65"/>
      <c r="E564" s="66"/>
      <c r="F564" s="66"/>
      <c r="G564" s="66"/>
      <c r="H564" s="72"/>
      <c r="I564" s="68"/>
      <c r="J564" s="81"/>
      <c r="K564" s="71"/>
    </row>
    <row r="565" spans="2:11" ht="19.5" customHeight="1" thickBot="1"/>
    <row r="566" spans="2:11">
      <c r="B566" s="851" t="s">
        <v>975</v>
      </c>
      <c r="C566" s="856" t="s">
        <v>976</v>
      </c>
      <c r="D566" s="13" t="s">
        <v>977</v>
      </c>
      <c r="E566" s="14" t="s">
        <v>978</v>
      </c>
      <c r="F566" s="14" t="s">
        <v>979</v>
      </c>
      <c r="G566" s="14" t="s">
        <v>980</v>
      </c>
      <c r="H566" s="15" t="s">
        <v>981</v>
      </c>
      <c r="I566" s="16" t="s">
        <v>525</v>
      </c>
      <c r="J566" s="858" t="s">
        <v>982</v>
      </c>
      <c r="K566" s="17" t="s">
        <v>983</v>
      </c>
    </row>
    <row r="567" spans="2:11" ht="27" thickBot="1">
      <c r="B567" s="852"/>
      <c r="C567" s="857"/>
      <c r="D567" s="20" t="s">
        <v>984</v>
      </c>
      <c r="E567" s="21" t="s">
        <v>985</v>
      </c>
      <c r="F567" s="21" t="s">
        <v>986</v>
      </c>
      <c r="G567" s="21" t="s">
        <v>987</v>
      </c>
      <c r="H567" s="22" t="s">
        <v>988</v>
      </c>
      <c r="I567" s="23" t="s">
        <v>526</v>
      </c>
      <c r="J567" s="859"/>
      <c r="K567" s="24"/>
    </row>
    <row r="568" spans="2:11" ht="7.5" customHeight="1">
      <c r="B568" s="296"/>
      <c r="C568" s="314"/>
      <c r="D568" s="315"/>
      <c r="E568" s="316"/>
      <c r="F568" s="316"/>
      <c r="G568" s="316"/>
      <c r="H568" s="316"/>
      <c r="I568" s="317"/>
      <c r="J568" s="318"/>
      <c r="K568" s="302"/>
    </row>
    <row r="569" spans="2:11">
      <c r="B569" s="303">
        <v>206</v>
      </c>
      <c r="C569" s="304" t="s">
        <v>858</v>
      </c>
      <c r="D569" s="321"/>
      <c r="E569" s="322"/>
      <c r="F569" s="322"/>
      <c r="G569" s="322"/>
      <c r="H569" s="322"/>
      <c r="I569" s="323"/>
      <c r="J569" s="324"/>
      <c r="K569" s="325"/>
    </row>
    <row r="570" spans="2:11" ht="6" customHeight="1" thickBot="1">
      <c r="B570" s="303"/>
      <c r="C570" s="304"/>
      <c r="D570" s="305"/>
      <c r="E570" s="299"/>
      <c r="F570" s="299"/>
      <c r="G570" s="299"/>
      <c r="H570" s="299"/>
      <c r="I570" s="300"/>
      <c r="J570" s="306"/>
      <c r="K570" s="295"/>
    </row>
    <row r="571" spans="2:11" ht="30" customHeight="1" thickBot="1">
      <c r="B571" s="489">
        <v>206.1</v>
      </c>
      <c r="C571" s="853" t="s">
        <v>839</v>
      </c>
      <c r="D571" s="854"/>
      <c r="E571" s="854"/>
      <c r="F571" s="854"/>
      <c r="G571" s="854"/>
      <c r="H571" s="854"/>
      <c r="I571" s="855"/>
      <c r="J571" s="479" t="s">
        <v>973</v>
      </c>
      <c r="K571" s="478">
        <f>SUM(K573:K573)</f>
        <v>750</v>
      </c>
    </row>
    <row r="572" spans="2:11">
      <c r="B572" s="46"/>
      <c r="C572" s="47"/>
      <c r="D572" s="39"/>
      <c r="E572" s="40"/>
      <c r="F572" s="40"/>
      <c r="G572" s="40"/>
      <c r="H572" s="40"/>
      <c r="I572" s="42"/>
      <c r="J572" s="77"/>
      <c r="K572" s="30"/>
    </row>
    <row r="573" spans="2:11">
      <c r="B573" s="49"/>
      <c r="C573" s="55" t="s">
        <v>1080</v>
      </c>
      <c r="D573" s="51">
        <v>1</v>
      </c>
      <c r="E573" s="52">
        <v>1</v>
      </c>
      <c r="F573" s="52">
        <v>1</v>
      </c>
      <c r="G573" s="52">
        <v>1</v>
      </c>
      <c r="H573" s="40">
        <f>ROUND(D573*E573*F573*G573,2)</f>
        <v>1</v>
      </c>
      <c r="I573" s="53">
        <v>750</v>
      </c>
      <c r="J573" s="79" t="s">
        <v>973</v>
      </c>
      <c r="K573" s="475">
        <f>H573*I573</f>
        <v>750</v>
      </c>
    </row>
    <row r="574" spans="2:11" ht="13.8" thickBot="1">
      <c r="B574" s="49"/>
      <c r="C574" s="50"/>
      <c r="D574" s="51"/>
      <c r="E574" s="52"/>
      <c r="F574" s="52"/>
      <c r="G574" s="52"/>
      <c r="H574" s="40"/>
      <c r="I574" s="53"/>
      <c r="J574" s="79"/>
      <c r="K574" s="84"/>
    </row>
    <row r="575" spans="2:11" ht="27.75" customHeight="1" thickBot="1">
      <c r="B575" s="489">
        <v>206.2</v>
      </c>
      <c r="C575" s="853" t="s">
        <v>840</v>
      </c>
      <c r="D575" s="854"/>
      <c r="E575" s="854"/>
      <c r="F575" s="854"/>
      <c r="G575" s="854"/>
      <c r="H575" s="854"/>
      <c r="I575" s="855"/>
      <c r="J575" s="479" t="s">
        <v>973</v>
      </c>
      <c r="K575" s="478">
        <f>SUM(K577:K577)</f>
        <v>38</v>
      </c>
    </row>
    <row r="576" spans="2:11">
      <c r="B576" s="46"/>
      <c r="C576" s="47"/>
      <c r="D576" s="39"/>
      <c r="E576" s="40"/>
      <c r="F576" s="40"/>
      <c r="G576" s="40"/>
      <c r="H576" s="40"/>
      <c r="I576" s="42"/>
      <c r="J576" s="77"/>
      <c r="K576" s="30"/>
    </row>
    <row r="577" spans="2:11" ht="15" customHeight="1">
      <c r="B577" s="49"/>
      <c r="C577" s="55" t="s">
        <v>706</v>
      </c>
      <c r="D577" s="51">
        <v>1</v>
      </c>
      <c r="E577" s="52">
        <v>1</v>
      </c>
      <c r="F577" s="52">
        <v>1</v>
      </c>
      <c r="G577" s="52">
        <v>1</v>
      </c>
      <c r="H577" s="40">
        <f>ROUND(D577*E577*F577*G577,2)</f>
        <v>1</v>
      </c>
      <c r="I577" s="53">
        <v>38</v>
      </c>
      <c r="J577" s="79" t="s">
        <v>973</v>
      </c>
      <c r="K577" s="475">
        <f>H577*I577</f>
        <v>38</v>
      </c>
    </row>
    <row r="578" spans="2:11" ht="15" customHeight="1" thickBot="1">
      <c r="B578" s="63"/>
      <c r="C578" s="64"/>
      <c r="D578" s="65"/>
      <c r="E578" s="66"/>
      <c r="F578" s="66"/>
      <c r="G578" s="66"/>
      <c r="H578" s="72"/>
      <c r="I578" s="68"/>
      <c r="J578" s="81"/>
      <c r="K578" s="71"/>
    </row>
    <row r="579" spans="2:11" ht="15" customHeight="1">
      <c r="B579" s="33"/>
      <c r="C579" s="73"/>
      <c r="D579" s="74"/>
      <c r="E579" s="552"/>
      <c r="F579" s="552"/>
      <c r="G579" s="552"/>
      <c r="H579" s="26"/>
      <c r="I579" s="569"/>
      <c r="J579" s="29"/>
      <c r="K579" s="552"/>
    </row>
    <row r="580" spans="2:11" ht="15" customHeight="1">
      <c r="B580" s="33"/>
      <c r="C580" s="73"/>
      <c r="D580" s="74"/>
      <c r="E580" s="552"/>
      <c r="F580" s="552"/>
      <c r="G580" s="552"/>
      <c r="H580" s="26"/>
      <c r="I580" s="569"/>
      <c r="J580" s="29"/>
      <c r="K580" s="552"/>
    </row>
    <row r="581" spans="2:11" ht="15" customHeight="1" thickBot="1">
      <c r="B581" s="33"/>
      <c r="C581" s="73"/>
      <c r="D581" s="74"/>
      <c r="E581" s="552"/>
      <c r="F581" s="552"/>
      <c r="G581" s="552"/>
      <c r="H581" s="26"/>
      <c r="I581" s="569"/>
      <c r="J581" s="29"/>
      <c r="K581" s="552"/>
    </row>
    <row r="582" spans="2:11" ht="15" customHeight="1">
      <c r="B582" s="851" t="s">
        <v>975</v>
      </c>
      <c r="C582" s="856" t="s">
        <v>976</v>
      </c>
      <c r="D582" s="13" t="s">
        <v>977</v>
      </c>
      <c r="E582" s="14" t="s">
        <v>978</v>
      </c>
      <c r="F582" s="14" t="s">
        <v>979</v>
      </c>
      <c r="G582" s="14" t="s">
        <v>980</v>
      </c>
      <c r="H582" s="15" t="s">
        <v>981</v>
      </c>
      <c r="I582" s="16" t="s">
        <v>525</v>
      </c>
      <c r="J582" s="858" t="s">
        <v>982</v>
      </c>
      <c r="K582" s="17" t="s">
        <v>983</v>
      </c>
    </row>
    <row r="583" spans="2:11" ht="15" customHeight="1" thickBot="1">
      <c r="B583" s="852"/>
      <c r="C583" s="857"/>
      <c r="D583" s="20" t="s">
        <v>984</v>
      </c>
      <c r="E583" s="21" t="s">
        <v>985</v>
      </c>
      <c r="F583" s="21" t="s">
        <v>986</v>
      </c>
      <c r="G583" s="21" t="s">
        <v>987</v>
      </c>
      <c r="H583" s="22" t="s">
        <v>988</v>
      </c>
      <c r="I583" s="23" t="s">
        <v>526</v>
      </c>
      <c r="J583" s="859"/>
      <c r="K583" s="24"/>
    </row>
    <row r="584" spans="2:11" ht="15" customHeight="1">
      <c r="B584" s="296"/>
      <c r="C584" s="314"/>
      <c r="D584" s="315"/>
      <c r="E584" s="316"/>
      <c r="F584" s="316"/>
      <c r="G584" s="316"/>
      <c r="H584" s="316"/>
      <c r="I584" s="317"/>
      <c r="J584" s="318"/>
      <c r="K584" s="302"/>
    </row>
    <row r="585" spans="2:11" ht="15" customHeight="1">
      <c r="B585" s="303">
        <v>207</v>
      </c>
      <c r="C585" s="304" t="s">
        <v>285</v>
      </c>
      <c r="D585" s="321"/>
      <c r="E585" s="322"/>
      <c r="F585" s="322"/>
      <c r="G585" s="322"/>
      <c r="H585" s="322"/>
      <c r="I585" s="323"/>
      <c r="J585" s="324"/>
      <c r="K585" s="325"/>
    </row>
    <row r="586" spans="2:11" ht="15" customHeight="1" thickBot="1">
      <c r="B586" s="303"/>
      <c r="C586" s="304"/>
      <c r="D586" s="305"/>
      <c r="E586" s="299"/>
      <c r="F586" s="299"/>
      <c r="G586" s="299"/>
      <c r="H586" s="299"/>
      <c r="I586" s="300"/>
      <c r="J586" s="306"/>
      <c r="K586" s="295"/>
    </row>
    <row r="587" spans="2:11" ht="15" customHeight="1" thickBot="1">
      <c r="B587" s="489">
        <v>207.1</v>
      </c>
      <c r="C587" s="853" t="s">
        <v>246</v>
      </c>
      <c r="D587" s="854"/>
      <c r="E587" s="854"/>
      <c r="F587" s="854"/>
      <c r="G587" s="854"/>
      <c r="H587" s="854"/>
      <c r="I587" s="855"/>
      <c r="J587" s="479" t="s">
        <v>973</v>
      </c>
      <c r="K587" s="478">
        <f>SUM(K589:K589)</f>
        <v>625</v>
      </c>
    </row>
    <row r="588" spans="2:11" ht="15" customHeight="1">
      <c r="B588" s="46"/>
      <c r="C588" s="47"/>
      <c r="D588" s="39"/>
      <c r="E588" s="40"/>
      <c r="F588" s="40"/>
      <c r="G588" s="40"/>
      <c r="H588" s="40"/>
      <c r="I588" s="42"/>
      <c r="J588" s="77"/>
      <c r="K588" s="30"/>
    </row>
    <row r="589" spans="2:11" ht="15" customHeight="1">
      <c r="B589" s="49"/>
      <c r="C589" s="55" t="s">
        <v>284</v>
      </c>
      <c r="D589" s="51">
        <v>1</v>
      </c>
      <c r="E589" s="52">
        <v>1</v>
      </c>
      <c r="F589" s="52">
        <v>1</v>
      </c>
      <c r="G589" s="52">
        <v>1</v>
      </c>
      <c r="H589" s="40">
        <f>ROUND(D589*E589*F589*G589,2)</f>
        <v>1</v>
      </c>
      <c r="I589" s="53">
        <v>625</v>
      </c>
      <c r="J589" s="79" t="s">
        <v>973</v>
      </c>
      <c r="K589" s="475">
        <f>H589*I589</f>
        <v>625</v>
      </c>
    </row>
    <row r="590" spans="2:11" ht="15" customHeight="1" thickBot="1">
      <c r="B590" s="49"/>
      <c r="C590" s="50"/>
      <c r="D590" s="51"/>
      <c r="E590" s="52"/>
      <c r="F590" s="52"/>
      <c r="G590" s="52"/>
      <c r="H590" s="40"/>
      <c r="I590" s="53"/>
      <c r="J590" s="79"/>
      <c r="K590" s="84"/>
    </row>
    <row r="591" spans="2:11" ht="15" customHeight="1" thickBot="1">
      <c r="B591" s="489">
        <v>206.2</v>
      </c>
      <c r="C591" s="853" t="s">
        <v>840</v>
      </c>
      <c r="D591" s="854"/>
      <c r="E591" s="854"/>
      <c r="F591" s="854"/>
      <c r="G591" s="854"/>
      <c r="H591" s="854"/>
      <c r="I591" s="855"/>
      <c r="J591" s="479" t="s">
        <v>973</v>
      </c>
      <c r="K591" s="478">
        <f>SUM(K593:K593)</f>
        <v>125</v>
      </c>
    </row>
    <row r="592" spans="2:11" ht="15" customHeight="1">
      <c r="B592" s="46"/>
      <c r="C592" s="47"/>
      <c r="D592" s="39"/>
      <c r="E592" s="40"/>
      <c r="F592" s="40"/>
      <c r="G592" s="40"/>
      <c r="H592" s="40"/>
      <c r="I592" s="42"/>
      <c r="J592" s="77"/>
      <c r="K592" s="30"/>
    </row>
    <row r="593" spans="2:14" ht="15" customHeight="1">
      <c r="B593" s="49"/>
      <c r="C593" s="55" t="s">
        <v>706</v>
      </c>
      <c r="D593" s="51">
        <v>1</v>
      </c>
      <c r="E593" s="52">
        <v>1</v>
      </c>
      <c r="F593" s="52">
        <v>1</v>
      </c>
      <c r="G593" s="52">
        <v>1</v>
      </c>
      <c r="H593" s="40">
        <f>ROUND(D593*E593*F593*G593,2)</f>
        <v>1</v>
      </c>
      <c r="I593" s="53">
        <f>+K589*20%</f>
        <v>125</v>
      </c>
      <c r="J593" s="79" t="s">
        <v>973</v>
      </c>
      <c r="K593" s="475">
        <f>H593*I593</f>
        <v>125</v>
      </c>
    </row>
    <row r="594" spans="2:14" ht="15" customHeight="1" thickBot="1">
      <c r="B594" s="63"/>
      <c r="C594" s="64"/>
      <c r="D594" s="65"/>
      <c r="E594" s="66"/>
      <c r="F594" s="66"/>
      <c r="G594" s="66"/>
      <c r="H594" s="72"/>
      <c r="I594" s="68"/>
      <c r="J594" s="81"/>
      <c r="K594" s="71"/>
    </row>
    <row r="595" spans="2:14" ht="15" customHeight="1" thickBot="1">
      <c r="B595" s="49"/>
      <c r="C595" s="73"/>
      <c r="D595" s="83"/>
      <c r="E595" s="52"/>
      <c r="F595" s="52"/>
      <c r="G595" s="52"/>
      <c r="H595" s="26"/>
      <c r="I595" s="644"/>
      <c r="J595" s="645"/>
      <c r="K595" s="84"/>
    </row>
    <row r="596" spans="2:14" ht="15" customHeight="1">
      <c r="B596" s="851" t="s">
        <v>975</v>
      </c>
      <c r="C596" s="851" t="s">
        <v>976</v>
      </c>
      <c r="D596" s="13" t="s">
        <v>977</v>
      </c>
      <c r="E596" s="14" t="s">
        <v>978</v>
      </c>
      <c r="F596" s="14" t="s">
        <v>979</v>
      </c>
      <c r="G596" s="14" t="s">
        <v>980</v>
      </c>
      <c r="H596" s="15" t="s">
        <v>981</v>
      </c>
      <c r="I596" s="16" t="s">
        <v>525</v>
      </c>
      <c r="J596" s="851" t="s">
        <v>982</v>
      </c>
      <c r="K596" s="17" t="s">
        <v>983</v>
      </c>
    </row>
    <row r="597" spans="2:14" ht="15" customHeight="1" thickBot="1">
      <c r="B597" s="852"/>
      <c r="C597" s="852"/>
      <c r="D597" s="20" t="s">
        <v>984</v>
      </c>
      <c r="E597" s="21" t="s">
        <v>985</v>
      </c>
      <c r="F597" s="21" t="s">
        <v>986</v>
      </c>
      <c r="G597" s="21" t="s">
        <v>987</v>
      </c>
      <c r="H597" s="22" t="s">
        <v>988</v>
      </c>
      <c r="I597" s="23" t="s">
        <v>526</v>
      </c>
      <c r="J597" s="852"/>
      <c r="K597" s="24"/>
    </row>
    <row r="598" spans="2:14" ht="15" customHeight="1">
      <c r="B598" s="296"/>
      <c r="C598" s="314"/>
      <c r="D598" s="315"/>
      <c r="E598" s="316"/>
      <c r="F598" s="316"/>
      <c r="G598" s="316"/>
      <c r="H598" s="316"/>
      <c r="I598" s="317"/>
      <c r="J598" s="318"/>
      <c r="K598" s="302"/>
    </row>
    <row r="599" spans="2:14" ht="15" customHeight="1">
      <c r="B599" s="303">
        <v>209</v>
      </c>
      <c r="C599" s="304" t="s">
        <v>66</v>
      </c>
      <c r="D599" s="321"/>
      <c r="E599" s="322"/>
      <c r="F599" s="322"/>
      <c r="G599" s="322"/>
      <c r="H599" s="322"/>
      <c r="I599" s="323"/>
      <c r="J599" s="324"/>
      <c r="K599" s="325"/>
    </row>
    <row r="600" spans="2:14" ht="8.25" customHeight="1" thickBot="1">
      <c r="B600" s="303"/>
      <c r="C600" s="304"/>
      <c r="D600" s="305"/>
      <c r="E600" s="299"/>
      <c r="F600" s="299"/>
      <c r="G600" s="299"/>
      <c r="H600" s="299"/>
      <c r="I600" s="300"/>
      <c r="J600" s="306"/>
      <c r="K600" s="295"/>
    </row>
    <row r="601" spans="2:14" ht="15" customHeight="1" thickBot="1">
      <c r="B601" s="489">
        <v>209.1</v>
      </c>
      <c r="C601" s="853" t="s">
        <v>110</v>
      </c>
      <c r="D601" s="854"/>
      <c r="E601" s="854"/>
      <c r="F601" s="854"/>
      <c r="G601" s="854"/>
      <c r="H601" s="854"/>
      <c r="I601" s="855"/>
      <c r="J601" s="479" t="s">
        <v>977</v>
      </c>
      <c r="K601" s="478">
        <f>SUM(K603:K603)</f>
        <v>0</v>
      </c>
      <c r="N601" s="597" t="s">
        <v>112</v>
      </c>
    </row>
    <row r="602" spans="2:14" ht="15" customHeight="1">
      <c r="B602" s="46"/>
      <c r="C602" s="47"/>
      <c r="D602" s="39"/>
      <c r="E602" s="40"/>
      <c r="F602" s="40"/>
      <c r="G602" s="40"/>
      <c r="H602" s="40"/>
      <c r="I602" s="42"/>
      <c r="J602" s="77"/>
      <c r="K602" s="30"/>
      <c r="N602" s="597"/>
    </row>
    <row r="603" spans="2:14" ht="15" customHeight="1">
      <c r="B603" s="49"/>
      <c r="C603" s="55" t="s">
        <v>70</v>
      </c>
      <c r="D603" s="51">
        <v>1</v>
      </c>
      <c r="E603" s="52">
        <v>1</v>
      </c>
      <c r="F603" s="52">
        <v>1</v>
      </c>
      <c r="G603" s="52">
        <v>1</v>
      </c>
      <c r="H603" s="40">
        <f>ROUND(D603*E603*F603*G603,2)</f>
        <v>1</v>
      </c>
      <c r="I603" s="53"/>
      <c r="J603" s="79" t="s">
        <v>973</v>
      </c>
      <c r="K603" s="475">
        <f>H603*I603</f>
        <v>0</v>
      </c>
      <c r="N603" s="597"/>
    </row>
    <row r="604" spans="2:14" ht="15" customHeight="1" thickBot="1">
      <c r="B604" s="49"/>
      <c r="C604" s="50"/>
      <c r="D604" s="51"/>
      <c r="E604" s="52"/>
      <c r="F604" s="52"/>
      <c r="G604" s="52"/>
      <c r="H604" s="40"/>
      <c r="I604" s="53"/>
      <c r="J604" s="79"/>
      <c r="K604" s="84"/>
      <c r="N604" s="597"/>
    </row>
    <row r="605" spans="2:14" ht="15" customHeight="1" thickBot="1">
      <c r="B605" s="489">
        <v>209.2</v>
      </c>
      <c r="C605" s="853" t="s">
        <v>111</v>
      </c>
      <c r="D605" s="854"/>
      <c r="E605" s="854"/>
      <c r="F605" s="854"/>
      <c r="G605" s="854"/>
      <c r="H605" s="854"/>
      <c r="I605" s="855"/>
      <c r="J605" s="479" t="s">
        <v>977</v>
      </c>
      <c r="K605" s="478">
        <f>SUM(K607:K607)</f>
        <v>0</v>
      </c>
      <c r="N605" s="597"/>
    </row>
    <row r="606" spans="2:14" ht="15" customHeight="1">
      <c r="B606" s="46"/>
      <c r="C606" s="47"/>
      <c r="D606" s="39"/>
      <c r="E606" s="40"/>
      <c r="F606" s="40"/>
      <c r="G606" s="40"/>
      <c r="H606" s="40"/>
      <c r="I606" s="42"/>
      <c r="J606" s="77"/>
      <c r="K606" s="30"/>
      <c r="N606" s="597"/>
    </row>
    <row r="607" spans="2:14" ht="15" customHeight="1">
      <c r="B607" s="49"/>
      <c r="C607" s="50" t="s">
        <v>71</v>
      </c>
      <c r="D607" s="51">
        <v>1</v>
      </c>
      <c r="E607" s="52">
        <v>1</v>
      </c>
      <c r="F607" s="52">
        <v>1</v>
      </c>
      <c r="G607" s="52">
        <v>1</v>
      </c>
      <c r="H607" s="40">
        <f>ROUND(D607*E607*F607*G607,2)</f>
        <v>1</v>
      </c>
      <c r="I607" s="53"/>
      <c r="J607" s="79" t="s">
        <v>973</v>
      </c>
      <c r="K607" s="475">
        <f>H607*I607</f>
        <v>0</v>
      </c>
      <c r="N607" s="597"/>
    </row>
    <row r="608" spans="2:14" ht="15" customHeight="1" thickBot="1">
      <c r="B608" s="63"/>
      <c r="C608" s="64"/>
      <c r="D608" s="65"/>
      <c r="E608" s="66"/>
      <c r="F608" s="66"/>
      <c r="G608" s="66"/>
      <c r="H608" s="72"/>
      <c r="I608" s="68"/>
      <c r="J608" s="81"/>
      <c r="K608" s="71"/>
      <c r="N608" s="597"/>
    </row>
    <row r="609" spans="2:14" ht="15" customHeight="1" thickBot="1">
      <c r="B609" s="489">
        <v>209.3</v>
      </c>
      <c r="C609" s="853" t="s">
        <v>67</v>
      </c>
      <c r="D609" s="854"/>
      <c r="E609" s="854"/>
      <c r="F609" s="854"/>
      <c r="G609" s="854"/>
      <c r="H609" s="854"/>
      <c r="I609" s="855"/>
      <c r="J609" s="479" t="s">
        <v>977</v>
      </c>
      <c r="K609" s="478">
        <f>SUM(K611:K611)</f>
        <v>0</v>
      </c>
      <c r="N609" s="597"/>
    </row>
    <row r="610" spans="2:14" ht="15" customHeight="1">
      <c r="B610" s="46"/>
      <c r="C610" s="47"/>
      <c r="D610" s="39"/>
      <c r="E610" s="40"/>
      <c r="F610" s="40"/>
      <c r="G610" s="40"/>
      <c r="H610" s="40"/>
      <c r="I610" s="42"/>
      <c r="J610" s="77"/>
      <c r="K610" s="30"/>
      <c r="N610" s="597"/>
    </row>
    <row r="611" spans="2:14" ht="15" customHeight="1">
      <c r="B611" s="49"/>
      <c r="C611" s="50" t="s">
        <v>72</v>
      </c>
      <c r="D611" s="51">
        <v>1</v>
      </c>
      <c r="E611" s="52">
        <v>1</v>
      </c>
      <c r="F611" s="52">
        <v>1</v>
      </c>
      <c r="G611" s="52">
        <v>1</v>
      </c>
      <c r="H611" s="40">
        <f>ROUND(D611*E611*F611*G611,2)</f>
        <v>1</v>
      </c>
      <c r="I611" s="53"/>
      <c r="J611" s="79" t="s">
        <v>973</v>
      </c>
      <c r="K611" s="475">
        <f>H611*I611</f>
        <v>0</v>
      </c>
      <c r="N611" s="597"/>
    </row>
    <row r="612" spans="2:14" ht="15" customHeight="1" thickBot="1">
      <c r="B612" s="63"/>
      <c r="C612" s="64"/>
      <c r="D612" s="65"/>
      <c r="E612" s="66"/>
      <c r="F612" s="66"/>
      <c r="G612" s="66"/>
      <c r="H612" s="72"/>
      <c r="I612" s="68"/>
      <c r="J612" s="81"/>
      <c r="K612" s="71"/>
      <c r="N612" s="597"/>
    </row>
    <row r="613" spans="2:14" ht="15" customHeight="1" thickBot="1">
      <c r="B613" s="489">
        <v>209.4</v>
      </c>
      <c r="C613" s="853" t="s">
        <v>68</v>
      </c>
      <c r="D613" s="854"/>
      <c r="E613" s="854"/>
      <c r="F613" s="854"/>
      <c r="G613" s="854"/>
      <c r="H613" s="854"/>
      <c r="I613" s="855"/>
      <c r="J613" s="479" t="s">
        <v>977</v>
      </c>
      <c r="K613" s="478">
        <f>SUM(K615:K615)</f>
        <v>0</v>
      </c>
      <c r="N613" s="597"/>
    </row>
    <row r="614" spans="2:14" ht="15" customHeight="1">
      <c r="B614" s="46"/>
      <c r="C614" s="47"/>
      <c r="D614" s="39"/>
      <c r="E614" s="40"/>
      <c r="F614" s="40"/>
      <c r="G614" s="40"/>
      <c r="H614" s="40"/>
      <c r="I614" s="42"/>
      <c r="J614" s="77"/>
      <c r="K614" s="30"/>
      <c r="N614" s="597"/>
    </row>
    <row r="615" spans="2:14" ht="15" customHeight="1">
      <c r="B615" s="49"/>
      <c r="C615" s="50" t="s">
        <v>73</v>
      </c>
      <c r="D615" s="51">
        <v>1</v>
      </c>
      <c r="E615" s="52">
        <v>1</v>
      </c>
      <c r="F615" s="52">
        <v>1</v>
      </c>
      <c r="G615" s="52">
        <v>1</v>
      </c>
      <c r="H615" s="40">
        <f>ROUND(D615*E615*F615*G615,2)</f>
        <v>1</v>
      </c>
      <c r="I615" s="53"/>
      <c r="J615" s="79" t="s">
        <v>973</v>
      </c>
      <c r="K615" s="475">
        <f>H615*I615</f>
        <v>0</v>
      </c>
      <c r="N615" s="597"/>
    </row>
    <row r="616" spans="2:14" ht="15" customHeight="1" thickBot="1">
      <c r="B616" s="63"/>
      <c r="C616" s="64"/>
      <c r="D616" s="65"/>
      <c r="E616" s="66"/>
      <c r="F616" s="66"/>
      <c r="G616" s="66"/>
      <c r="H616" s="72"/>
      <c r="I616" s="68"/>
      <c r="J616" s="81"/>
      <c r="K616" s="71"/>
      <c r="N616" s="597"/>
    </row>
    <row r="617" spans="2:14" ht="15" customHeight="1" thickBot="1">
      <c r="B617" s="489">
        <v>209.6</v>
      </c>
      <c r="C617" s="853" t="s">
        <v>903</v>
      </c>
      <c r="D617" s="854"/>
      <c r="E617" s="854"/>
      <c r="F617" s="854"/>
      <c r="G617" s="854"/>
      <c r="H617" s="854"/>
      <c r="I617" s="855"/>
      <c r="J617" s="479" t="s">
        <v>977</v>
      </c>
      <c r="K617" s="478">
        <f>SUM(K619:K619)</f>
        <v>0</v>
      </c>
      <c r="N617" s="597"/>
    </row>
    <row r="618" spans="2:14" ht="15" customHeight="1">
      <c r="B618" s="46"/>
      <c r="C618" s="47"/>
      <c r="D618" s="39"/>
      <c r="E618" s="40"/>
      <c r="F618" s="40"/>
      <c r="G618" s="40"/>
      <c r="H618" s="40"/>
      <c r="I618" s="42"/>
      <c r="J618" s="77"/>
      <c r="K618" s="30"/>
      <c r="N618" s="597"/>
    </row>
    <row r="619" spans="2:14" ht="15" customHeight="1">
      <c r="B619" s="49"/>
      <c r="C619" s="55" t="s">
        <v>69</v>
      </c>
      <c r="D619" s="51">
        <v>1</v>
      </c>
      <c r="E619" s="52">
        <v>1</v>
      </c>
      <c r="F619" s="52">
        <v>1</v>
      </c>
      <c r="G619" s="52">
        <v>1</v>
      </c>
      <c r="H619" s="40">
        <v>1</v>
      </c>
      <c r="I619" s="53"/>
      <c r="J619" s="79" t="s">
        <v>977</v>
      </c>
      <c r="K619" s="475">
        <f>H619*I619</f>
        <v>0</v>
      </c>
      <c r="N619" s="597"/>
    </row>
    <row r="620" spans="2:14" ht="15" customHeight="1" thickBot="1">
      <c r="B620" s="63"/>
      <c r="C620" s="64"/>
      <c r="D620" s="65"/>
      <c r="E620" s="66"/>
      <c r="F620" s="66"/>
      <c r="G620" s="66"/>
      <c r="H620" s="72"/>
      <c r="I620" s="68"/>
      <c r="J620" s="81"/>
      <c r="K620" s="71"/>
      <c r="N620" s="597"/>
    </row>
    <row r="621" spans="2:14" ht="15" customHeight="1">
      <c r="B621" s="33"/>
      <c r="C621" s="73"/>
      <c r="D621" s="74"/>
      <c r="E621" s="552"/>
      <c r="F621" s="552"/>
      <c r="G621" s="552"/>
      <c r="H621" s="26"/>
      <c r="I621" s="569"/>
      <c r="J621" s="29"/>
      <c r="K621" s="552"/>
    </row>
    <row r="622" spans="2:14" ht="15" customHeight="1" thickBot="1">
      <c r="B622" s="33"/>
      <c r="C622" s="73"/>
      <c r="D622" s="74"/>
      <c r="E622" s="552"/>
      <c r="F622" s="552"/>
      <c r="G622" s="552"/>
      <c r="H622" s="26"/>
      <c r="I622" s="569"/>
      <c r="J622" s="29"/>
      <c r="K622" s="552"/>
    </row>
    <row r="623" spans="2:14" ht="15" customHeight="1">
      <c r="B623" s="851" t="s">
        <v>975</v>
      </c>
      <c r="C623" s="856" t="s">
        <v>976</v>
      </c>
      <c r="D623" s="13" t="s">
        <v>977</v>
      </c>
      <c r="E623" s="14" t="s">
        <v>978</v>
      </c>
      <c r="F623" s="14" t="s">
        <v>979</v>
      </c>
      <c r="G623" s="14" t="s">
        <v>980</v>
      </c>
      <c r="H623" s="15" t="s">
        <v>981</v>
      </c>
      <c r="I623" s="16" t="s">
        <v>525</v>
      </c>
      <c r="J623" s="858" t="s">
        <v>982</v>
      </c>
      <c r="K623" s="17" t="s">
        <v>983</v>
      </c>
    </row>
    <row r="624" spans="2:14" ht="15" customHeight="1" thickBot="1">
      <c r="B624" s="852"/>
      <c r="C624" s="857"/>
      <c r="D624" s="20" t="s">
        <v>984</v>
      </c>
      <c r="E624" s="21" t="s">
        <v>985</v>
      </c>
      <c r="F624" s="21" t="s">
        <v>986</v>
      </c>
      <c r="G624" s="21" t="s">
        <v>987</v>
      </c>
      <c r="H624" s="22" t="s">
        <v>988</v>
      </c>
      <c r="I624" s="23" t="s">
        <v>526</v>
      </c>
      <c r="J624" s="859"/>
      <c r="K624" s="24"/>
    </row>
    <row r="625" spans="2:11" ht="15" customHeight="1">
      <c r="B625" s="296"/>
      <c r="C625" s="314"/>
      <c r="D625" s="315"/>
      <c r="E625" s="316"/>
      <c r="F625" s="316"/>
      <c r="G625" s="316"/>
      <c r="H625" s="316"/>
      <c r="I625" s="317"/>
      <c r="J625" s="318"/>
      <c r="K625" s="302"/>
    </row>
    <row r="626" spans="2:11" ht="15" customHeight="1">
      <c r="B626" s="303">
        <v>217</v>
      </c>
      <c r="C626" s="304" t="s">
        <v>84</v>
      </c>
      <c r="D626" s="321"/>
      <c r="E626" s="322"/>
      <c r="F626" s="322"/>
      <c r="G626" s="322"/>
      <c r="H626" s="322"/>
      <c r="I626" s="323"/>
      <c r="J626" s="324"/>
      <c r="K626" s="325"/>
    </row>
    <row r="627" spans="2:11" ht="15" customHeight="1" thickBot="1">
      <c r="B627" s="303"/>
      <c r="C627" s="304"/>
      <c r="D627" s="305"/>
      <c r="E627" s="299"/>
      <c r="F627" s="299"/>
      <c r="G627" s="299"/>
      <c r="H627" s="299"/>
      <c r="I627" s="300"/>
      <c r="J627" s="306"/>
      <c r="K627" s="295"/>
    </row>
    <row r="628" spans="2:11" ht="15" customHeight="1" thickBot="1">
      <c r="B628" s="489">
        <v>217.1</v>
      </c>
      <c r="C628" s="853" t="s">
        <v>85</v>
      </c>
      <c r="D628" s="854"/>
      <c r="E628" s="854"/>
      <c r="F628" s="854"/>
      <c r="G628" s="854"/>
      <c r="H628" s="854"/>
      <c r="I628" s="855"/>
      <c r="J628" s="479" t="s">
        <v>973</v>
      </c>
      <c r="K628" s="478">
        <f>SUM(K629:K633)</f>
        <v>9000</v>
      </c>
    </row>
    <row r="629" spans="2:11" ht="15" customHeight="1">
      <c r="B629" s="46"/>
      <c r="C629" s="47"/>
      <c r="D629" s="39"/>
      <c r="E629" s="40"/>
      <c r="F629" s="40"/>
      <c r="G629" s="40"/>
      <c r="H629" s="40"/>
      <c r="I629" s="42"/>
      <c r="J629" s="77"/>
      <c r="K629" s="30"/>
    </row>
    <row r="630" spans="2:11" ht="15" customHeight="1">
      <c r="B630" s="46"/>
      <c r="C630" s="47" t="s">
        <v>86</v>
      </c>
      <c r="D630" s="39">
        <v>1</v>
      </c>
      <c r="E630" s="40">
        <v>1</v>
      </c>
      <c r="F630" s="40">
        <v>1</v>
      </c>
      <c r="G630" s="40">
        <v>1</v>
      </c>
      <c r="H630" s="40">
        <f>D630</f>
        <v>1</v>
      </c>
      <c r="I630" s="42">
        <v>5000</v>
      </c>
      <c r="J630" s="77"/>
      <c r="K630" s="475">
        <f>H630*I630</f>
        <v>5000</v>
      </c>
    </row>
    <row r="631" spans="2:11" ht="15" customHeight="1">
      <c r="B631" s="46"/>
      <c r="C631" s="47" t="s">
        <v>87</v>
      </c>
      <c r="D631" s="39">
        <v>5</v>
      </c>
      <c r="E631" s="40">
        <v>1</v>
      </c>
      <c r="F631" s="40">
        <v>1</v>
      </c>
      <c r="G631" s="40">
        <v>1</v>
      </c>
      <c r="H631" s="40">
        <f>D631</f>
        <v>5</v>
      </c>
      <c r="I631" s="42">
        <v>400</v>
      </c>
      <c r="J631" s="77"/>
      <c r="K631" s="475">
        <f>H631*I631</f>
        <v>2000</v>
      </c>
    </row>
    <row r="632" spans="2:11" ht="15" customHeight="1">
      <c r="B632" s="49"/>
      <c r="C632" s="55" t="s">
        <v>1080</v>
      </c>
      <c r="D632" s="51">
        <v>1</v>
      </c>
      <c r="E632" s="52">
        <v>1</v>
      </c>
      <c r="F632" s="52">
        <v>1</v>
      </c>
      <c r="G632" s="52">
        <v>1</v>
      </c>
      <c r="H632" s="40">
        <f>D632</f>
        <v>1</v>
      </c>
      <c r="I632" s="53">
        <v>2000</v>
      </c>
      <c r="J632" s="79" t="s">
        <v>973</v>
      </c>
      <c r="K632" s="475">
        <f>H632*I632</f>
        <v>2000</v>
      </c>
    </row>
    <row r="633" spans="2:11" ht="15" customHeight="1" thickBot="1">
      <c r="B633" s="49"/>
      <c r="C633" s="50"/>
      <c r="D633" s="51"/>
      <c r="E633" s="52"/>
      <c r="F633" s="52"/>
      <c r="G633" s="52"/>
      <c r="H633" s="40"/>
      <c r="I633" s="53"/>
      <c r="J633" s="79"/>
      <c r="K633" s="84"/>
    </row>
    <row r="634" spans="2:11" ht="15" customHeight="1" thickBot="1">
      <c r="B634" s="489">
        <v>217.2</v>
      </c>
      <c r="C634" s="853" t="s">
        <v>840</v>
      </c>
      <c r="D634" s="854"/>
      <c r="E634" s="854"/>
      <c r="F634" s="854"/>
      <c r="G634" s="854"/>
      <c r="H634" s="854"/>
      <c r="I634" s="855"/>
      <c r="J634" s="479" t="s">
        <v>973</v>
      </c>
      <c r="K634" s="478">
        <f>SUM(K636:K636)</f>
        <v>400</v>
      </c>
    </row>
    <row r="635" spans="2:11" ht="15" customHeight="1">
      <c r="B635" s="46"/>
      <c r="C635" s="47"/>
      <c r="D635" s="39"/>
      <c r="E635" s="40"/>
      <c r="F635" s="40"/>
      <c r="G635" s="40"/>
      <c r="H635" s="40"/>
      <c r="I635" s="42"/>
      <c r="J635" s="77"/>
      <c r="K635" s="30"/>
    </row>
    <row r="636" spans="2:11" ht="15" customHeight="1">
      <c r="B636" s="49"/>
      <c r="C636" s="55" t="s">
        <v>706</v>
      </c>
      <c r="D636" s="51">
        <v>1</v>
      </c>
      <c r="E636" s="52">
        <v>1</v>
      </c>
      <c r="F636" s="52">
        <v>1</v>
      </c>
      <c r="G636" s="52">
        <v>1</v>
      </c>
      <c r="H636" s="40">
        <f>ROUND(D636*E636*F636*G636,2)</f>
        <v>1</v>
      </c>
      <c r="I636" s="53">
        <f>+K632*20%</f>
        <v>400</v>
      </c>
      <c r="J636" s="79" t="s">
        <v>973</v>
      </c>
      <c r="K636" s="475">
        <f>H636*I636</f>
        <v>400</v>
      </c>
    </row>
    <row r="637" spans="2:11" ht="15" customHeight="1" thickBot="1">
      <c r="B637" s="63"/>
      <c r="C637" s="64"/>
      <c r="D637" s="65"/>
      <c r="E637" s="66"/>
      <c r="F637" s="66"/>
      <c r="G637" s="66"/>
      <c r="H637" s="72"/>
      <c r="I637" s="68"/>
      <c r="J637" s="81"/>
      <c r="K637" s="71"/>
    </row>
    <row r="638" spans="2:11" ht="15" customHeight="1">
      <c r="B638" s="33"/>
      <c r="C638" s="73"/>
      <c r="D638" s="74"/>
      <c r="E638" s="552"/>
      <c r="F638" s="552"/>
      <c r="G638" s="552"/>
      <c r="H638" s="26"/>
      <c r="I638" s="569"/>
      <c r="J638" s="29"/>
      <c r="K638" s="552"/>
    </row>
    <row r="639" spans="2:11" ht="15" customHeight="1" thickBot="1">
      <c r="B639" s="33"/>
      <c r="C639" s="73"/>
      <c r="D639" s="74"/>
      <c r="E639" s="552"/>
      <c r="F639" s="552"/>
      <c r="G639" s="552"/>
      <c r="H639" s="26"/>
      <c r="I639" s="569"/>
      <c r="J639" s="29"/>
      <c r="K639" s="552"/>
    </row>
    <row r="640" spans="2:11" ht="15" customHeight="1">
      <c r="B640" s="851" t="s">
        <v>975</v>
      </c>
      <c r="C640" s="856" t="s">
        <v>976</v>
      </c>
      <c r="D640" s="13" t="s">
        <v>977</v>
      </c>
      <c r="E640" s="14" t="s">
        <v>978</v>
      </c>
      <c r="F640" s="14" t="s">
        <v>979</v>
      </c>
      <c r="G640" s="14" t="s">
        <v>980</v>
      </c>
      <c r="H640" s="15" t="s">
        <v>981</v>
      </c>
      <c r="I640" s="16" t="s">
        <v>525</v>
      </c>
      <c r="J640" s="858" t="s">
        <v>982</v>
      </c>
      <c r="K640" s="17" t="s">
        <v>983</v>
      </c>
    </row>
    <row r="641" spans="2:11" ht="15" customHeight="1" thickBot="1">
      <c r="B641" s="852"/>
      <c r="C641" s="857"/>
      <c r="D641" s="20" t="s">
        <v>984</v>
      </c>
      <c r="E641" s="21" t="s">
        <v>985</v>
      </c>
      <c r="F641" s="21" t="s">
        <v>986</v>
      </c>
      <c r="G641" s="21" t="s">
        <v>987</v>
      </c>
      <c r="H641" s="22" t="s">
        <v>988</v>
      </c>
      <c r="I641" s="23" t="s">
        <v>526</v>
      </c>
      <c r="J641" s="859"/>
      <c r="K641" s="24"/>
    </row>
    <row r="642" spans="2:11" ht="15" customHeight="1">
      <c r="B642" s="296"/>
      <c r="C642" s="314"/>
      <c r="D642" s="315"/>
      <c r="E642" s="316"/>
      <c r="F642" s="316"/>
      <c r="G642" s="316"/>
      <c r="H642" s="316"/>
      <c r="I642" s="317"/>
      <c r="J642" s="318"/>
      <c r="K642" s="302"/>
    </row>
    <row r="643" spans="2:11" ht="15" customHeight="1">
      <c r="B643" s="303">
        <v>220</v>
      </c>
      <c r="C643" s="304" t="s">
        <v>96</v>
      </c>
      <c r="D643" s="321"/>
      <c r="E643" s="322"/>
      <c r="F643" s="322"/>
      <c r="G643" s="322"/>
      <c r="H643" s="322"/>
      <c r="I643" s="323"/>
      <c r="J643" s="324"/>
      <c r="K643" s="325"/>
    </row>
    <row r="644" spans="2:11" ht="15" customHeight="1" thickBot="1">
      <c r="B644" s="303"/>
      <c r="C644" s="304"/>
      <c r="D644" s="305"/>
      <c r="E644" s="299"/>
      <c r="F644" s="299"/>
      <c r="G644" s="299"/>
      <c r="H644" s="299"/>
      <c r="I644" s="300"/>
      <c r="J644" s="306"/>
      <c r="K644" s="295"/>
    </row>
    <row r="645" spans="2:11" ht="15" customHeight="1" thickBot="1">
      <c r="B645" s="489">
        <v>220.1</v>
      </c>
      <c r="C645" s="853" t="s">
        <v>663</v>
      </c>
      <c r="D645" s="854"/>
      <c r="E645" s="854"/>
      <c r="F645" s="854"/>
      <c r="G645" s="854"/>
      <c r="H645" s="854"/>
      <c r="I645" s="855"/>
      <c r="J645" s="479" t="s">
        <v>973</v>
      </c>
      <c r="K645" s="478">
        <f>SUM(K646:K649)</f>
        <v>0</v>
      </c>
    </row>
    <row r="646" spans="2:11" ht="15" customHeight="1">
      <c r="B646" s="46"/>
      <c r="C646" s="47"/>
      <c r="D646" s="39"/>
      <c r="E646" s="40"/>
      <c r="F646" s="40"/>
      <c r="G646" s="40"/>
      <c r="H646" s="40"/>
      <c r="I646" s="42"/>
      <c r="J646" s="77"/>
      <c r="K646" s="30"/>
    </row>
    <row r="647" spans="2:11" ht="15" customHeight="1">
      <c r="B647" s="46"/>
      <c r="C647" s="47" t="s">
        <v>113</v>
      </c>
      <c r="D647" s="39">
        <v>15</v>
      </c>
      <c r="E647" s="40">
        <v>1</v>
      </c>
      <c r="F647" s="40">
        <v>1</v>
      </c>
      <c r="G647" s="40">
        <v>1</v>
      </c>
      <c r="H647" s="40">
        <f>D647</f>
        <v>15</v>
      </c>
      <c r="I647" s="42"/>
      <c r="J647" s="77"/>
      <c r="K647" s="475">
        <f>H647*I647</f>
        <v>0</v>
      </c>
    </row>
    <row r="648" spans="2:11" ht="15" customHeight="1">
      <c r="B648" s="46"/>
      <c r="C648" s="47" t="s">
        <v>97</v>
      </c>
      <c r="D648" s="39">
        <v>15</v>
      </c>
      <c r="E648" s="40">
        <v>1</v>
      </c>
      <c r="F648" s="40">
        <v>1</v>
      </c>
      <c r="G648" s="40">
        <v>1</v>
      </c>
      <c r="H648" s="40">
        <f>D648</f>
        <v>15</v>
      </c>
      <c r="I648" s="42"/>
      <c r="J648" s="77"/>
      <c r="K648" s="475">
        <f>H648*I648</f>
        <v>0</v>
      </c>
    </row>
    <row r="649" spans="2:11" ht="15" customHeight="1" thickBot="1">
      <c r="B649" s="49"/>
      <c r="C649" s="50"/>
      <c r="D649" s="51"/>
      <c r="E649" s="52"/>
      <c r="F649" s="52"/>
      <c r="G649" s="52"/>
      <c r="H649" s="40"/>
      <c r="I649" s="53"/>
      <c r="J649" s="79"/>
      <c r="K649" s="84"/>
    </row>
    <row r="650" spans="2:11" ht="15" customHeight="1" thickBot="1">
      <c r="B650" s="489">
        <v>220.3</v>
      </c>
      <c r="C650" s="853" t="s">
        <v>840</v>
      </c>
      <c r="D650" s="854"/>
      <c r="E650" s="854"/>
      <c r="F650" s="854"/>
      <c r="G650" s="854"/>
      <c r="H650" s="854"/>
      <c r="I650" s="855"/>
      <c r="J650" s="479" t="s">
        <v>973</v>
      </c>
      <c r="K650" s="478">
        <f>SUM(K652:K652)</f>
        <v>0</v>
      </c>
    </row>
    <row r="651" spans="2:11" ht="15" customHeight="1">
      <c r="B651" s="46"/>
      <c r="C651" s="47"/>
      <c r="D651" s="39"/>
      <c r="E651" s="40"/>
      <c r="F651" s="40"/>
      <c r="G651" s="40"/>
      <c r="H651" s="40"/>
      <c r="I651" s="42"/>
      <c r="J651" s="77"/>
      <c r="K651" s="30"/>
    </row>
    <row r="652" spans="2:11" ht="15" customHeight="1">
      <c r="B652" s="49"/>
      <c r="C652" s="55" t="s">
        <v>114</v>
      </c>
      <c r="D652" s="51">
        <v>1</v>
      </c>
      <c r="E652" s="52">
        <v>1</v>
      </c>
      <c r="F652" s="52">
        <v>1</v>
      </c>
      <c r="G652" s="52">
        <v>1</v>
      </c>
      <c r="H652" s="40">
        <f>ROUND(D652*E652*F652*G652,2)</f>
        <v>1</v>
      </c>
      <c r="I652" s="53"/>
      <c r="J652" s="79" t="s">
        <v>973</v>
      </c>
      <c r="K652" s="475">
        <f>H652*I652</f>
        <v>0</v>
      </c>
    </row>
    <row r="653" spans="2:11" ht="15" customHeight="1" thickBot="1">
      <c r="B653" s="63"/>
      <c r="C653" s="64"/>
      <c r="D653" s="65"/>
      <c r="E653" s="66"/>
      <c r="F653" s="66"/>
      <c r="G653" s="66"/>
      <c r="H653" s="72"/>
      <c r="I653" s="68"/>
      <c r="J653" s="81"/>
      <c r="K653" s="71"/>
    </row>
    <row r="654" spans="2:11" ht="15" customHeight="1">
      <c r="B654" s="33"/>
      <c r="C654" s="73"/>
      <c r="D654" s="74"/>
      <c r="E654" s="552"/>
      <c r="F654" s="552"/>
      <c r="G654" s="552"/>
      <c r="H654" s="26"/>
      <c r="I654" s="569"/>
      <c r="J654" s="29"/>
      <c r="K654" s="552"/>
    </row>
    <row r="655" spans="2:11" ht="15" customHeight="1">
      <c r="B655" s="33"/>
      <c r="C655" s="73"/>
      <c r="D655" s="74"/>
      <c r="E655" s="552"/>
      <c r="F655" s="552"/>
      <c r="G655" s="552"/>
      <c r="H655" s="26"/>
      <c r="I655" s="569"/>
      <c r="J655" s="29"/>
      <c r="K655" s="552"/>
    </row>
    <row r="656" spans="2:11" ht="13.8" thickBot="1"/>
    <row r="657" spans="2:11">
      <c r="B657" s="851" t="s">
        <v>975</v>
      </c>
      <c r="C657" s="856" t="s">
        <v>976</v>
      </c>
      <c r="D657" s="13" t="s">
        <v>977</v>
      </c>
      <c r="E657" s="710" t="s">
        <v>978</v>
      </c>
      <c r="F657" s="710" t="s">
        <v>979</v>
      </c>
      <c r="G657" s="710" t="s">
        <v>980</v>
      </c>
      <c r="H657" s="711" t="s">
        <v>981</v>
      </c>
      <c r="I657" s="712" t="s">
        <v>525</v>
      </c>
      <c r="J657" s="858" t="s">
        <v>982</v>
      </c>
      <c r="K657" s="713" t="s">
        <v>983</v>
      </c>
    </row>
    <row r="658" spans="2:11" ht="27" thickBot="1">
      <c r="B658" s="852"/>
      <c r="C658" s="857"/>
      <c r="D658" s="20" t="s">
        <v>984</v>
      </c>
      <c r="E658" s="714" t="s">
        <v>985</v>
      </c>
      <c r="F658" s="714" t="s">
        <v>986</v>
      </c>
      <c r="G658" s="714" t="s">
        <v>987</v>
      </c>
      <c r="H658" s="715" t="s">
        <v>988</v>
      </c>
      <c r="I658" s="716" t="s">
        <v>526</v>
      </c>
      <c r="J658" s="859"/>
      <c r="K658" s="717"/>
    </row>
    <row r="659" spans="2:11" ht="7.5" customHeight="1">
      <c r="B659" s="760"/>
      <c r="C659" s="761"/>
      <c r="D659" s="762"/>
      <c r="E659" s="763"/>
      <c r="F659" s="763"/>
      <c r="G659" s="763"/>
      <c r="H659" s="763"/>
      <c r="I659" s="764"/>
      <c r="J659" s="765"/>
      <c r="K659" s="766"/>
    </row>
    <row r="660" spans="2:11">
      <c r="B660" s="767">
        <v>400</v>
      </c>
      <c r="C660" s="768" t="s">
        <v>859</v>
      </c>
      <c r="D660" s="769"/>
      <c r="E660" s="770"/>
      <c r="F660" s="770"/>
      <c r="G660" s="770"/>
      <c r="H660" s="770"/>
      <c r="I660" s="771"/>
      <c r="J660" s="772"/>
      <c r="K660" s="773"/>
    </row>
    <row r="661" spans="2:11" ht="5.25" customHeight="1" thickBot="1">
      <c r="B661" s="767"/>
      <c r="C661" s="768"/>
      <c r="D661" s="774"/>
      <c r="E661" s="775"/>
      <c r="F661" s="775"/>
      <c r="G661" s="775"/>
      <c r="H661" s="775"/>
      <c r="I661" s="776"/>
      <c r="J661" s="777"/>
      <c r="K661" s="778"/>
    </row>
    <row r="662" spans="2:11" ht="36" customHeight="1" thickBot="1">
      <c r="B662" s="744">
        <v>400.1</v>
      </c>
      <c r="C662" s="860" t="s">
        <v>369</v>
      </c>
      <c r="D662" s="861"/>
      <c r="E662" s="861"/>
      <c r="F662" s="861"/>
      <c r="G662" s="861"/>
      <c r="H662" s="861"/>
      <c r="I662" s="862"/>
      <c r="J662" s="745" t="s">
        <v>989</v>
      </c>
      <c r="K662" s="746">
        <f>SUM(K664:K667)</f>
        <v>154.625</v>
      </c>
    </row>
    <row r="663" spans="2:11">
      <c r="B663" s="721"/>
      <c r="C663" s="722"/>
      <c r="D663" s="723"/>
      <c r="E663" s="724"/>
      <c r="F663" s="724"/>
      <c r="G663" s="724"/>
      <c r="H663" s="747"/>
      <c r="I663" s="725"/>
      <c r="J663" s="726"/>
      <c r="K663" s="727"/>
    </row>
    <row r="664" spans="2:11">
      <c r="B664" s="728"/>
      <c r="C664" s="50" t="s">
        <v>412</v>
      </c>
      <c r="D664" s="51">
        <v>1</v>
      </c>
      <c r="E664" s="729">
        <v>1</v>
      </c>
      <c r="F664" s="729">
        <v>1</v>
      </c>
      <c r="G664" s="729">
        <v>1</v>
      </c>
      <c r="H664" s="747">
        <f>D664*E664*F664*G664</f>
        <v>1</v>
      </c>
      <c r="I664" s="730">
        <v>120</v>
      </c>
      <c r="J664" s="732" t="s">
        <v>989</v>
      </c>
      <c r="K664" s="731">
        <f>I664*H664</f>
        <v>120</v>
      </c>
    </row>
    <row r="665" spans="2:11" ht="13.8">
      <c r="B665" s="728"/>
      <c r="C665" s="50" t="s">
        <v>413</v>
      </c>
      <c r="D665" s="51">
        <v>1</v>
      </c>
      <c r="E665" s="729">
        <v>1</v>
      </c>
      <c r="F665" s="729">
        <v>0.45</v>
      </c>
      <c r="G665" s="729">
        <v>0.5</v>
      </c>
      <c r="H665" s="747">
        <f>D665*E665*F665*G665</f>
        <v>0.22500000000000001</v>
      </c>
      <c r="I665" s="730">
        <v>65</v>
      </c>
      <c r="J665" s="79" t="s">
        <v>414</v>
      </c>
      <c r="K665" s="731">
        <f>I665*H665</f>
        <v>14.625</v>
      </c>
    </row>
    <row r="666" spans="2:11">
      <c r="B666" s="728"/>
      <c r="C666" s="50" t="s">
        <v>415</v>
      </c>
      <c r="D666" s="51">
        <v>1</v>
      </c>
      <c r="E666" s="729">
        <v>1</v>
      </c>
      <c r="F666" s="729">
        <v>1</v>
      </c>
      <c r="G666" s="729">
        <v>1</v>
      </c>
      <c r="H666" s="747">
        <f>D666*E666*F666*G666</f>
        <v>1</v>
      </c>
      <c r="I666" s="730">
        <v>20</v>
      </c>
      <c r="J666" s="732" t="s">
        <v>989</v>
      </c>
      <c r="K666" s="731">
        <f>I666*H666</f>
        <v>20</v>
      </c>
    </row>
    <row r="667" spans="2:11">
      <c r="B667" s="728"/>
      <c r="C667" s="50"/>
      <c r="D667" s="51"/>
      <c r="E667" s="729"/>
      <c r="F667" s="729"/>
      <c r="G667" s="729"/>
      <c r="H667" s="747"/>
      <c r="I667" s="730"/>
      <c r="J667" s="732"/>
      <c r="K667" s="731"/>
    </row>
    <row r="668" spans="2:11" ht="13.8" thickBot="1">
      <c r="B668" s="728"/>
      <c r="C668" s="50"/>
      <c r="D668" s="51"/>
      <c r="E668" s="729"/>
      <c r="F668" s="729"/>
      <c r="G668" s="729"/>
      <c r="H668" s="747"/>
      <c r="I668" s="730"/>
      <c r="J668" s="732"/>
      <c r="K668" s="733"/>
    </row>
    <row r="669" spans="2:11" ht="13.8" thickBot="1">
      <c r="B669" s="744">
        <v>400.2</v>
      </c>
      <c r="C669" s="860" t="s">
        <v>372</v>
      </c>
      <c r="D669" s="861"/>
      <c r="E669" s="861"/>
      <c r="F669" s="861"/>
      <c r="G669" s="861"/>
      <c r="H669" s="861"/>
      <c r="I669" s="862"/>
      <c r="J669" s="745" t="s">
        <v>977</v>
      </c>
      <c r="K669" s="746">
        <f>SUM(K671:K671)</f>
        <v>10000</v>
      </c>
    </row>
    <row r="670" spans="2:11">
      <c r="B670" s="721"/>
      <c r="C670" s="722"/>
      <c r="D670" s="723"/>
      <c r="E670" s="724"/>
      <c r="F670" s="724"/>
      <c r="G670" s="724"/>
      <c r="H670" s="747"/>
      <c r="I670" s="725"/>
      <c r="J670" s="726"/>
      <c r="K670" s="727"/>
    </row>
    <row r="671" spans="2:11">
      <c r="B671" s="728"/>
      <c r="C671" s="50" t="s">
        <v>416</v>
      </c>
      <c r="D671" s="51">
        <v>2</v>
      </c>
      <c r="E671" s="729">
        <v>1</v>
      </c>
      <c r="F671" s="729">
        <v>1</v>
      </c>
      <c r="G671" s="729">
        <v>1</v>
      </c>
      <c r="H671" s="747">
        <f>D671*E671*F671*G671</f>
        <v>2</v>
      </c>
      <c r="I671" s="730">
        <v>5000</v>
      </c>
      <c r="J671" s="732" t="s">
        <v>977</v>
      </c>
      <c r="K671" s="731">
        <f>H671*I671</f>
        <v>10000</v>
      </c>
    </row>
    <row r="672" spans="2:11" ht="13.8" thickBot="1">
      <c r="B672" s="734"/>
      <c r="C672" s="64"/>
      <c r="D672" s="65"/>
      <c r="E672" s="735"/>
      <c r="F672" s="735"/>
      <c r="G672" s="735"/>
      <c r="H672" s="748"/>
      <c r="I672" s="737"/>
      <c r="J672" s="738"/>
      <c r="K672" s="739"/>
    </row>
    <row r="673" spans="2:11" ht="13.8" thickBot="1">
      <c r="B673" s="744">
        <v>400.3</v>
      </c>
      <c r="C673" s="860" t="s">
        <v>375</v>
      </c>
      <c r="D673" s="861"/>
      <c r="E673" s="861"/>
      <c r="F673" s="861"/>
      <c r="G673" s="861"/>
      <c r="H673" s="861"/>
      <c r="I673" s="862"/>
      <c r="J673" s="745" t="s">
        <v>977</v>
      </c>
      <c r="K673" s="746">
        <f>SUM(K675:K686)</f>
        <v>10599.161475000001</v>
      </c>
    </row>
    <row r="674" spans="2:11">
      <c r="B674" s="721"/>
      <c r="C674" s="722"/>
      <c r="D674" s="723"/>
      <c r="E674" s="724"/>
      <c r="F674" s="724"/>
      <c r="G674" s="724"/>
      <c r="H674" s="747"/>
      <c r="I674" s="725"/>
      <c r="J674" s="726"/>
      <c r="K674" s="727"/>
    </row>
    <row r="675" spans="2:11">
      <c r="B675" s="728"/>
      <c r="C675" s="50" t="s">
        <v>417</v>
      </c>
      <c r="D675" s="51">
        <v>1</v>
      </c>
      <c r="E675" s="729">
        <v>4.2</v>
      </c>
      <c r="F675" s="729">
        <v>2.1</v>
      </c>
      <c r="G675" s="729">
        <v>1.62</v>
      </c>
      <c r="H675" s="747">
        <f t="shared" ref="H675:H685" si="30">G675*F675*E675*D675</f>
        <v>14.288400000000003</v>
      </c>
      <c r="I675" s="730">
        <v>45</v>
      </c>
      <c r="J675" s="732" t="s">
        <v>977</v>
      </c>
      <c r="K675" s="731">
        <f>H675*I675</f>
        <v>642.97800000000018</v>
      </c>
    </row>
    <row r="676" spans="2:11">
      <c r="B676" s="728"/>
      <c r="C676" s="50" t="s">
        <v>418</v>
      </c>
      <c r="D676" s="51">
        <v>1</v>
      </c>
      <c r="E676" s="729">
        <v>3.69</v>
      </c>
      <c r="F676" s="729">
        <v>1.75</v>
      </c>
      <c r="G676" s="729">
        <v>1.62</v>
      </c>
      <c r="H676" s="747">
        <f t="shared" si="30"/>
        <v>10.46115</v>
      </c>
      <c r="I676" s="730">
        <v>35</v>
      </c>
      <c r="J676" s="732"/>
      <c r="K676" s="731">
        <f t="shared" ref="K676:K685" si="31">H676*I676</f>
        <v>366.14024999999998</v>
      </c>
    </row>
    <row r="677" spans="2:11">
      <c r="B677" s="728"/>
      <c r="C677" s="50" t="s">
        <v>419</v>
      </c>
      <c r="D677" s="51">
        <v>1</v>
      </c>
      <c r="E677" s="729">
        <f>E675-E676</f>
        <v>0.51000000000000023</v>
      </c>
      <c r="F677" s="729">
        <f>F675-F676</f>
        <v>0.35000000000000009</v>
      </c>
      <c r="G677" s="729">
        <v>1.62</v>
      </c>
      <c r="H677" s="747">
        <f t="shared" si="30"/>
        <v>0.2891700000000002</v>
      </c>
      <c r="I677" s="730">
        <v>55</v>
      </c>
      <c r="J677" s="732"/>
      <c r="K677" s="731">
        <f t="shared" si="31"/>
        <v>15.904350000000012</v>
      </c>
    </row>
    <row r="678" spans="2:11">
      <c r="B678" s="728"/>
      <c r="C678" s="50" t="s">
        <v>420</v>
      </c>
      <c r="D678" s="51">
        <v>4</v>
      </c>
      <c r="E678" s="729">
        <v>4.2</v>
      </c>
      <c r="F678" s="729">
        <v>1</v>
      </c>
      <c r="G678" s="729">
        <v>1.62</v>
      </c>
      <c r="H678" s="747">
        <f t="shared" si="30"/>
        <v>27.216000000000005</v>
      </c>
      <c r="I678" s="730">
        <v>15</v>
      </c>
      <c r="J678" s="732"/>
      <c r="K678" s="731">
        <f t="shared" si="31"/>
        <v>408.24000000000007</v>
      </c>
    </row>
    <row r="679" spans="2:11">
      <c r="B679" s="728"/>
      <c r="C679" s="50" t="s">
        <v>421</v>
      </c>
      <c r="D679" s="51">
        <v>1</v>
      </c>
      <c r="E679" s="729">
        <v>4.2</v>
      </c>
      <c r="F679" s="729">
        <v>2.1</v>
      </c>
      <c r="G679" s="729">
        <v>0.22</v>
      </c>
      <c r="H679" s="747">
        <f t="shared" si="30"/>
        <v>1.9404000000000001</v>
      </c>
      <c r="I679" s="730">
        <v>955</v>
      </c>
      <c r="J679" s="732"/>
      <c r="K679" s="731">
        <f t="shared" si="31"/>
        <v>1853.0820000000001</v>
      </c>
    </row>
    <row r="680" spans="2:11">
      <c r="B680" s="728"/>
      <c r="C680" s="50" t="s">
        <v>422</v>
      </c>
      <c r="D680" s="51">
        <v>1</v>
      </c>
      <c r="E680" s="729">
        <v>3.69</v>
      </c>
      <c r="F680" s="729">
        <v>1.75</v>
      </c>
      <c r="G680" s="729">
        <v>0.15</v>
      </c>
      <c r="H680" s="747">
        <f t="shared" si="30"/>
        <v>0.96862500000000007</v>
      </c>
      <c r="I680" s="730">
        <v>935</v>
      </c>
      <c r="J680" s="732"/>
      <c r="K680" s="731">
        <f t="shared" si="31"/>
        <v>905.66437500000006</v>
      </c>
    </row>
    <row r="681" spans="2:11" ht="13.8">
      <c r="B681" s="728"/>
      <c r="C681" s="50" t="s">
        <v>423</v>
      </c>
      <c r="D681" s="749">
        <v>0.12</v>
      </c>
      <c r="E681" s="729">
        <v>3.69</v>
      </c>
      <c r="F681" s="729">
        <v>1.75</v>
      </c>
      <c r="G681" s="729">
        <v>0.15</v>
      </c>
      <c r="H681" s="747">
        <f t="shared" si="30"/>
        <v>0.116235</v>
      </c>
      <c r="I681" s="730">
        <v>7500</v>
      </c>
      <c r="J681" s="732"/>
      <c r="K681" s="731">
        <f t="shared" si="31"/>
        <v>871.76250000000005</v>
      </c>
    </row>
    <row r="682" spans="2:11">
      <c r="B682" s="728"/>
      <c r="C682" s="50" t="s">
        <v>424</v>
      </c>
      <c r="D682" s="51">
        <v>2</v>
      </c>
      <c r="E682" s="729">
        <v>1.25</v>
      </c>
      <c r="F682" s="729">
        <v>1</v>
      </c>
      <c r="G682" s="729">
        <v>1.37</v>
      </c>
      <c r="H682" s="747">
        <f t="shared" si="30"/>
        <v>3.4250000000000003</v>
      </c>
      <c r="I682" s="730">
        <v>165</v>
      </c>
      <c r="J682" s="732"/>
      <c r="K682" s="731">
        <f t="shared" si="31"/>
        <v>565.125</v>
      </c>
    </row>
    <row r="683" spans="2:11">
      <c r="B683" s="728"/>
      <c r="C683" s="50" t="s">
        <v>425</v>
      </c>
      <c r="D683" s="51">
        <v>1</v>
      </c>
      <c r="E683" s="729">
        <v>10.9</v>
      </c>
      <c r="F683" s="729">
        <v>1</v>
      </c>
      <c r="G683" s="729">
        <v>1.37</v>
      </c>
      <c r="H683" s="747">
        <f t="shared" si="30"/>
        <v>14.933000000000002</v>
      </c>
      <c r="I683" s="730">
        <v>255</v>
      </c>
      <c r="J683" s="732"/>
      <c r="K683" s="731">
        <f t="shared" si="31"/>
        <v>3807.9150000000004</v>
      </c>
    </row>
    <row r="684" spans="2:11">
      <c r="B684" s="728"/>
      <c r="C684" s="50" t="s">
        <v>426</v>
      </c>
      <c r="D684" s="51">
        <v>1</v>
      </c>
      <c r="E684" s="729">
        <v>3.69</v>
      </c>
      <c r="F684" s="729">
        <v>1.75</v>
      </c>
      <c r="G684" s="729">
        <v>1</v>
      </c>
      <c r="H684" s="747">
        <f t="shared" si="30"/>
        <v>6.4574999999999996</v>
      </c>
      <c r="I684" s="730">
        <v>60</v>
      </c>
      <c r="J684" s="732"/>
      <c r="K684" s="731">
        <f t="shared" si="31"/>
        <v>387.45</v>
      </c>
    </row>
    <row r="685" spans="2:11">
      <c r="B685" s="728"/>
      <c r="C685" s="50" t="s">
        <v>427</v>
      </c>
      <c r="D685" s="51">
        <v>1</v>
      </c>
      <c r="E685" s="729">
        <v>3.69</v>
      </c>
      <c r="F685" s="729">
        <v>1.75</v>
      </c>
      <c r="G685" s="729">
        <v>1</v>
      </c>
      <c r="H685" s="747">
        <f t="shared" si="30"/>
        <v>6.4574999999999996</v>
      </c>
      <c r="I685" s="730">
        <v>120</v>
      </c>
      <c r="J685" s="732"/>
      <c r="K685" s="731">
        <f t="shared" si="31"/>
        <v>774.9</v>
      </c>
    </row>
    <row r="686" spans="2:11" ht="13.8" thickBot="1">
      <c r="B686" s="734"/>
      <c r="C686" s="64"/>
      <c r="D686" s="65"/>
      <c r="E686" s="735"/>
      <c r="F686" s="735"/>
      <c r="G686" s="735"/>
      <c r="H686" s="748"/>
      <c r="I686" s="737"/>
      <c r="J686" s="738"/>
      <c r="K686" s="739"/>
    </row>
    <row r="688" spans="2:11" ht="13.8" thickBot="1"/>
    <row r="689" spans="2:11">
      <c r="B689" s="851" t="s">
        <v>975</v>
      </c>
      <c r="C689" s="856" t="s">
        <v>976</v>
      </c>
      <c r="D689" s="13" t="s">
        <v>977</v>
      </c>
      <c r="E689" s="710" t="s">
        <v>978</v>
      </c>
      <c r="F689" s="710" t="s">
        <v>979</v>
      </c>
      <c r="G689" s="710" t="s">
        <v>980</v>
      </c>
      <c r="H689" s="711" t="s">
        <v>981</v>
      </c>
      <c r="I689" s="712" t="s">
        <v>525</v>
      </c>
      <c r="J689" s="858" t="s">
        <v>982</v>
      </c>
      <c r="K689" s="713" t="s">
        <v>983</v>
      </c>
    </row>
    <row r="690" spans="2:11" ht="27" thickBot="1">
      <c r="B690" s="852"/>
      <c r="C690" s="857"/>
      <c r="D690" s="20" t="s">
        <v>984</v>
      </c>
      <c r="E690" s="714" t="s">
        <v>985</v>
      </c>
      <c r="F690" s="714" t="s">
        <v>986</v>
      </c>
      <c r="G690" s="714" t="s">
        <v>987</v>
      </c>
      <c r="H690" s="715" t="s">
        <v>988</v>
      </c>
      <c r="I690" s="716" t="s">
        <v>526</v>
      </c>
      <c r="J690" s="859"/>
      <c r="K690" s="717"/>
    </row>
    <row r="691" spans="2:11" ht="6" customHeight="1">
      <c r="B691" s="760"/>
      <c r="C691" s="761"/>
      <c r="D691" s="762"/>
      <c r="E691" s="763"/>
      <c r="F691" s="763"/>
      <c r="G691" s="763"/>
      <c r="H691" s="763"/>
      <c r="I691" s="764"/>
      <c r="J691" s="765"/>
      <c r="K691" s="766"/>
    </row>
    <row r="692" spans="2:11">
      <c r="B692" s="767">
        <v>402</v>
      </c>
      <c r="C692" s="768" t="s">
        <v>860</v>
      </c>
      <c r="D692" s="769"/>
      <c r="E692" s="770"/>
      <c r="F692" s="770"/>
      <c r="G692" s="770"/>
      <c r="H692" s="770"/>
      <c r="I692" s="771"/>
      <c r="J692" s="772"/>
      <c r="K692" s="773"/>
    </row>
    <row r="693" spans="2:11" ht="4.5" customHeight="1" thickBot="1">
      <c r="B693" s="767"/>
      <c r="C693" s="768"/>
      <c r="D693" s="774"/>
      <c r="E693" s="775"/>
      <c r="F693" s="775"/>
      <c r="G693" s="775"/>
      <c r="H693" s="775"/>
      <c r="I693" s="776"/>
      <c r="J693" s="777"/>
      <c r="K693" s="778"/>
    </row>
    <row r="694" spans="2:11" ht="36" customHeight="1" thickBot="1">
      <c r="B694" s="744">
        <v>402.1</v>
      </c>
      <c r="C694" s="860" t="s">
        <v>428</v>
      </c>
      <c r="D694" s="861"/>
      <c r="E694" s="861"/>
      <c r="F694" s="861"/>
      <c r="G694" s="861"/>
      <c r="H694" s="861"/>
      <c r="I694" s="862"/>
      <c r="J694" s="745" t="s">
        <v>989</v>
      </c>
      <c r="K694" s="746">
        <f>SUM(K696:K698)</f>
        <v>190.4</v>
      </c>
    </row>
    <row r="695" spans="2:11" ht="22.5" customHeight="1">
      <c r="B695" s="721"/>
      <c r="C695" s="722"/>
      <c r="D695" s="723"/>
      <c r="E695" s="724"/>
      <c r="F695" s="724"/>
      <c r="G695" s="724"/>
      <c r="H695" s="747"/>
      <c r="I695" s="725"/>
      <c r="J695" s="726"/>
      <c r="K695" s="727"/>
    </row>
    <row r="696" spans="2:11" ht="17.25" customHeight="1">
      <c r="B696" s="728"/>
      <c r="C696" s="50" t="s">
        <v>429</v>
      </c>
      <c r="D696" s="51">
        <v>1</v>
      </c>
      <c r="E696" s="52">
        <v>1</v>
      </c>
      <c r="F696" s="52">
        <v>1</v>
      </c>
      <c r="G696" s="52">
        <v>1</v>
      </c>
      <c r="H696" s="40">
        <f>ROUND(D696*E696*F696*G696,2)</f>
        <v>1</v>
      </c>
      <c r="I696" s="53">
        <v>160</v>
      </c>
      <c r="J696" s="79" t="s">
        <v>989</v>
      </c>
      <c r="K696" s="475">
        <f>I696*H696</f>
        <v>160</v>
      </c>
    </row>
    <row r="697" spans="2:11">
      <c r="B697" s="728"/>
      <c r="C697" s="50" t="s">
        <v>430</v>
      </c>
      <c r="D697" s="51">
        <v>1</v>
      </c>
      <c r="E697" s="52">
        <v>1</v>
      </c>
      <c r="F697" s="52">
        <v>0.45</v>
      </c>
      <c r="G697" s="52">
        <v>0.35</v>
      </c>
      <c r="H697" s="40">
        <f>ROUND(D697*E697*F697*G697,2)</f>
        <v>0.16</v>
      </c>
      <c r="I697" s="53">
        <v>65</v>
      </c>
      <c r="J697" s="79" t="s">
        <v>989</v>
      </c>
      <c r="K697" s="475">
        <f>I697*H697</f>
        <v>10.4</v>
      </c>
    </row>
    <row r="698" spans="2:11">
      <c r="B698" s="728"/>
      <c r="C698" s="55" t="s">
        <v>415</v>
      </c>
      <c r="D698" s="51">
        <v>1</v>
      </c>
      <c r="E698" s="52">
        <v>1</v>
      </c>
      <c r="F698" s="52">
        <v>1</v>
      </c>
      <c r="G698" s="52">
        <v>1</v>
      </c>
      <c r="H698" s="40">
        <f>ROUND(D698*E698*F698*G698,2)</f>
        <v>1</v>
      </c>
      <c r="I698" s="53">
        <v>20</v>
      </c>
      <c r="J698" s="79" t="s">
        <v>989</v>
      </c>
      <c r="K698" s="475">
        <f>I698*H698</f>
        <v>20</v>
      </c>
    </row>
    <row r="699" spans="2:11" ht="13.8" thickBot="1">
      <c r="B699" s="734"/>
      <c r="C699" s="64"/>
      <c r="D699" s="65"/>
      <c r="E699" s="735"/>
      <c r="F699" s="735"/>
      <c r="G699" s="735"/>
      <c r="H699" s="748"/>
      <c r="I699" s="737"/>
      <c r="J699" s="738"/>
      <c r="K699" s="739"/>
    </row>
    <row r="700" spans="2:11" ht="36" customHeight="1" thickBot="1">
      <c r="B700" s="744">
        <v>402.2</v>
      </c>
      <c r="C700" s="860" t="s">
        <v>431</v>
      </c>
      <c r="D700" s="861"/>
      <c r="E700" s="861"/>
      <c r="F700" s="861"/>
      <c r="G700" s="861"/>
      <c r="H700" s="861"/>
      <c r="I700" s="862"/>
      <c r="J700" s="745" t="s">
        <v>989</v>
      </c>
      <c r="K700" s="746">
        <f>SUM(K702:K704)</f>
        <v>223.2</v>
      </c>
    </row>
    <row r="701" spans="2:11">
      <c r="B701" s="721"/>
      <c r="C701" s="722"/>
      <c r="D701" s="723"/>
      <c r="E701" s="724"/>
      <c r="F701" s="724"/>
      <c r="G701" s="724"/>
      <c r="H701" s="747"/>
      <c r="I701" s="725"/>
      <c r="J701" s="726"/>
      <c r="K701" s="727"/>
    </row>
    <row r="702" spans="2:11">
      <c r="B702" s="728"/>
      <c r="C702" s="50" t="s">
        <v>432</v>
      </c>
      <c r="D702" s="51">
        <v>1</v>
      </c>
      <c r="E702" s="52">
        <v>1</v>
      </c>
      <c r="F702" s="52">
        <v>1</v>
      </c>
      <c r="G702" s="52">
        <v>1</v>
      </c>
      <c r="H702" s="40">
        <f>ROUND(D702*E702*F702*G702,2)</f>
        <v>1</v>
      </c>
      <c r="I702" s="53">
        <v>185</v>
      </c>
      <c r="J702" s="79" t="s">
        <v>989</v>
      </c>
      <c r="K702" s="475">
        <f>I702*H702</f>
        <v>185</v>
      </c>
    </row>
    <row r="703" spans="2:11">
      <c r="B703" s="728"/>
      <c r="C703" s="50" t="s">
        <v>430</v>
      </c>
      <c r="D703" s="51">
        <v>1</v>
      </c>
      <c r="E703" s="52">
        <v>1</v>
      </c>
      <c r="F703" s="52">
        <v>0.5</v>
      </c>
      <c r="G703" s="52">
        <v>0.55000000000000004</v>
      </c>
      <c r="H703" s="40">
        <f>ROUND(D703*E703*F703*G703,2)</f>
        <v>0.28000000000000003</v>
      </c>
      <c r="I703" s="53">
        <v>65</v>
      </c>
      <c r="J703" s="79" t="s">
        <v>989</v>
      </c>
      <c r="K703" s="475">
        <f>I703*H703</f>
        <v>18.200000000000003</v>
      </c>
    </row>
    <row r="704" spans="2:11">
      <c r="B704" s="728"/>
      <c r="C704" s="55" t="s">
        <v>415</v>
      </c>
      <c r="D704" s="51">
        <v>1</v>
      </c>
      <c r="E704" s="52">
        <v>1</v>
      </c>
      <c r="F704" s="52">
        <v>1</v>
      </c>
      <c r="G704" s="52">
        <v>1</v>
      </c>
      <c r="H704" s="40">
        <f>ROUND(D704*E704*F704*G704,2)</f>
        <v>1</v>
      </c>
      <c r="I704" s="53">
        <v>20</v>
      </c>
      <c r="J704" s="79" t="s">
        <v>989</v>
      </c>
      <c r="K704" s="475">
        <f>I704*H704</f>
        <v>20</v>
      </c>
    </row>
    <row r="705" spans="2:11" ht="13.8" thickBot="1">
      <c r="B705" s="734"/>
      <c r="C705" s="64"/>
      <c r="D705" s="65"/>
      <c r="E705" s="735"/>
      <c r="F705" s="735"/>
      <c r="G705" s="735"/>
      <c r="H705" s="748"/>
      <c r="I705" s="737"/>
      <c r="J705" s="738"/>
      <c r="K705" s="739"/>
    </row>
    <row r="706" spans="2:11" ht="36" customHeight="1" thickBot="1">
      <c r="B706" s="744">
        <v>402.3</v>
      </c>
      <c r="C706" s="860" t="s">
        <v>433</v>
      </c>
      <c r="D706" s="861"/>
      <c r="E706" s="861"/>
      <c r="F706" s="861"/>
      <c r="G706" s="861"/>
      <c r="H706" s="861"/>
      <c r="I706" s="862"/>
      <c r="J706" s="745" t="s">
        <v>989</v>
      </c>
      <c r="K706" s="746">
        <f>SUM(K708:K710)</f>
        <v>398.2</v>
      </c>
    </row>
    <row r="707" spans="2:11">
      <c r="B707" s="721"/>
      <c r="C707" s="722"/>
      <c r="D707" s="723"/>
      <c r="E707" s="724"/>
      <c r="F707" s="724"/>
      <c r="G707" s="724"/>
      <c r="H707" s="747"/>
      <c r="I707" s="725"/>
      <c r="J707" s="726"/>
      <c r="K707" s="727"/>
    </row>
    <row r="708" spans="2:11">
      <c r="B708" s="728"/>
      <c r="C708" s="50" t="s">
        <v>434</v>
      </c>
      <c r="D708" s="51">
        <v>1</v>
      </c>
      <c r="E708" s="52">
        <v>1</v>
      </c>
      <c r="F708" s="52">
        <v>1</v>
      </c>
      <c r="G708" s="52">
        <v>1</v>
      </c>
      <c r="H708" s="40">
        <f>ROUND(D708*E708*F708*G708,2)</f>
        <v>1</v>
      </c>
      <c r="I708" s="53">
        <v>350</v>
      </c>
      <c r="J708" s="79" t="s">
        <v>989</v>
      </c>
      <c r="K708" s="475">
        <f>I708*H708</f>
        <v>350</v>
      </c>
    </row>
    <row r="709" spans="2:11">
      <c r="B709" s="728"/>
      <c r="C709" s="50" t="s">
        <v>430</v>
      </c>
      <c r="D709" s="51">
        <v>1</v>
      </c>
      <c r="E709" s="52">
        <v>1</v>
      </c>
      <c r="F709" s="52">
        <v>0.5</v>
      </c>
      <c r="G709" s="52">
        <v>0.55000000000000004</v>
      </c>
      <c r="H709" s="40">
        <f>ROUND(D709*E709*F709*G709,2)</f>
        <v>0.28000000000000003</v>
      </c>
      <c r="I709" s="53">
        <v>65</v>
      </c>
      <c r="J709" s="79" t="s">
        <v>989</v>
      </c>
      <c r="K709" s="475">
        <f>I709*H709</f>
        <v>18.200000000000003</v>
      </c>
    </row>
    <row r="710" spans="2:11">
      <c r="B710" s="728"/>
      <c r="C710" s="55" t="s">
        <v>415</v>
      </c>
      <c r="D710" s="51">
        <v>1</v>
      </c>
      <c r="E710" s="52">
        <v>1</v>
      </c>
      <c r="F710" s="52">
        <v>1</v>
      </c>
      <c r="G710" s="52">
        <v>1</v>
      </c>
      <c r="H710" s="40">
        <f>ROUND(D710*E710*F710*G710,2)</f>
        <v>1</v>
      </c>
      <c r="I710" s="53">
        <v>30</v>
      </c>
      <c r="J710" s="79" t="s">
        <v>989</v>
      </c>
      <c r="K710" s="475">
        <f>I710*H710</f>
        <v>30</v>
      </c>
    </row>
    <row r="711" spans="2:11" ht="13.8" thickBot="1">
      <c r="B711" s="734"/>
      <c r="C711" s="64"/>
      <c r="D711" s="65"/>
      <c r="E711" s="735"/>
      <c r="F711" s="735"/>
      <c r="G711" s="735"/>
      <c r="H711" s="748"/>
      <c r="I711" s="737"/>
      <c r="J711" s="738"/>
      <c r="K711" s="739"/>
    </row>
    <row r="712" spans="2:11" ht="36" customHeight="1" thickBot="1">
      <c r="B712" s="744">
        <v>402.4</v>
      </c>
      <c r="C712" s="860" t="s">
        <v>435</v>
      </c>
      <c r="D712" s="861"/>
      <c r="E712" s="861"/>
      <c r="F712" s="861"/>
      <c r="G712" s="861"/>
      <c r="H712" s="861"/>
      <c r="I712" s="862"/>
      <c r="J712" s="745" t="s">
        <v>989</v>
      </c>
      <c r="K712" s="746">
        <f>SUM(K714:K716)</f>
        <v>475.35</v>
      </c>
    </row>
    <row r="713" spans="2:11">
      <c r="B713" s="721"/>
      <c r="C713" s="722"/>
      <c r="D713" s="723"/>
      <c r="E713" s="724"/>
      <c r="F713" s="724"/>
      <c r="G713" s="724"/>
      <c r="H713" s="747"/>
      <c r="I713" s="725"/>
      <c r="J713" s="726"/>
      <c r="K713" s="727"/>
    </row>
    <row r="714" spans="2:11">
      <c r="B714" s="728"/>
      <c r="C714" s="50" t="s">
        <v>436</v>
      </c>
      <c r="D714" s="51">
        <v>1</v>
      </c>
      <c r="E714" s="52">
        <v>1</v>
      </c>
      <c r="F714" s="52">
        <v>1</v>
      </c>
      <c r="G714" s="52">
        <v>1</v>
      </c>
      <c r="H714" s="40">
        <f>ROUND(D714*E714*F714*G714,2)</f>
        <v>1</v>
      </c>
      <c r="I714" s="53">
        <v>420</v>
      </c>
      <c r="J714" s="79" t="s">
        <v>989</v>
      </c>
      <c r="K714" s="475">
        <f>I714*H714</f>
        <v>420</v>
      </c>
    </row>
    <row r="715" spans="2:11" ht="16.5" customHeight="1">
      <c r="B715" s="728"/>
      <c r="C715" s="50" t="s">
        <v>430</v>
      </c>
      <c r="D715" s="51">
        <v>1</v>
      </c>
      <c r="E715" s="52">
        <v>1</v>
      </c>
      <c r="F715" s="52">
        <v>0.6</v>
      </c>
      <c r="G715" s="52">
        <v>0.65</v>
      </c>
      <c r="H715" s="40">
        <f>ROUND(D715*E715*F715*G715,2)</f>
        <v>0.39</v>
      </c>
      <c r="I715" s="53">
        <v>65</v>
      </c>
      <c r="J715" s="79" t="s">
        <v>989</v>
      </c>
      <c r="K715" s="475">
        <f>I715*H715</f>
        <v>25.35</v>
      </c>
    </row>
    <row r="716" spans="2:11" ht="17.25" customHeight="1">
      <c r="B716" s="728"/>
      <c r="C716" s="55" t="s">
        <v>415</v>
      </c>
      <c r="D716" s="51">
        <v>1</v>
      </c>
      <c r="E716" s="52">
        <v>1</v>
      </c>
      <c r="F716" s="52">
        <v>1</v>
      </c>
      <c r="G716" s="52">
        <v>1</v>
      </c>
      <c r="H716" s="40">
        <f>ROUND(D716*E716*F716*G716,2)</f>
        <v>1</v>
      </c>
      <c r="I716" s="53">
        <v>30</v>
      </c>
      <c r="J716" s="79" t="s">
        <v>989</v>
      </c>
      <c r="K716" s="475">
        <f>I716*H716</f>
        <v>30</v>
      </c>
    </row>
    <row r="717" spans="2:11" ht="17.25" customHeight="1" thickBot="1">
      <c r="B717" s="734"/>
      <c r="C717" s="64"/>
      <c r="D717" s="65"/>
      <c r="E717" s="735"/>
      <c r="F717" s="735"/>
      <c r="G717" s="735"/>
      <c r="H717" s="748"/>
      <c r="I717" s="737"/>
      <c r="J717" s="738"/>
      <c r="K717" s="739"/>
    </row>
    <row r="718" spans="2:11" ht="29.25" customHeight="1" thickBot="1">
      <c r="B718" s="744">
        <v>402.5</v>
      </c>
      <c r="C718" s="860" t="s">
        <v>389</v>
      </c>
      <c r="D718" s="861"/>
      <c r="E718" s="861"/>
      <c r="F718" s="861"/>
      <c r="G718" s="861"/>
      <c r="H718" s="861"/>
      <c r="I718" s="862"/>
      <c r="J718" s="750" t="s">
        <v>437</v>
      </c>
      <c r="K718" s="746">
        <f>SUM(K720:K728)</f>
        <v>1926.6937499999999</v>
      </c>
    </row>
    <row r="719" spans="2:11">
      <c r="B719" s="721"/>
      <c r="C719" s="722"/>
      <c r="D719" s="723"/>
      <c r="E719" s="724"/>
      <c r="F719" s="724"/>
      <c r="G719" s="724"/>
      <c r="H719" s="747"/>
      <c r="I719" s="725"/>
      <c r="J719" s="726"/>
      <c r="K719" s="727"/>
    </row>
    <row r="720" spans="2:11">
      <c r="B720" s="728"/>
      <c r="C720" s="50" t="s">
        <v>417</v>
      </c>
      <c r="D720" s="51">
        <v>1</v>
      </c>
      <c r="E720" s="729">
        <v>0.75</v>
      </c>
      <c r="F720" s="729">
        <v>0.75</v>
      </c>
      <c r="G720" s="729">
        <v>0.75</v>
      </c>
      <c r="H720" s="747">
        <f t="shared" ref="H720:H728" si="32">G720*F720*E720*D720</f>
        <v>0.421875</v>
      </c>
      <c r="I720" s="730">
        <v>45</v>
      </c>
      <c r="J720" s="732" t="s">
        <v>977</v>
      </c>
      <c r="K720" s="731">
        <f>H720*I720</f>
        <v>18.984375</v>
      </c>
    </row>
    <row r="721" spans="2:11" ht="13.8">
      <c r="B721" s="728"/>
      <c r="C721" s="50" t="s">
        <v>418</v>
      </c>
      <c r="D721" s="51">
        <v>1</v>
      </c>
      <c r="E721" s="729">
        <v>0.5</v>
      </c>
      <c r="F721" s="729">
        <v>0.5</v>
      </c>
      <c r="G721" s="729">
        <v>0.75</v>
      </c>
      <c r="H721" s="747">
        <f t="shared" si="32"/>
        <v>0.1875</v>
      </c>
      <c r="I721" s="730">
        <v>35</v>
      </c>
      <c r="J721" s="79" t="s">
        <v>414</v>
      </c>
      <c r="K721" s="731">
        <f t="shared" ref="K721:K728" si="33">H721*I721</f>
        <v>6.5625</v>
      </c>
    </row>
    <row r="722" spans="2:11" ht="13.8">
      <c r="B722" s="728"/>
      <c r="C722" s="50" t="s">
        <v>419</v>
      </c>
      <c r="D722" s="51">
        <v>1</v>
      </c>
      <c r="E722" s="729">
        <f>E720-E721</f>
        <v>0.25</v>
      </c>
      <c r="F722" s="729">
        <f>F720-F721</f>
        <v>0.25</v>
      </c>
      <c r="G722" s="729">
        <v>1.62</v>
      </c>
      <c r="H722" s="747">
        <f t="shared" si="32"/>
        <v>0.10125000000000001</v>
      </c>
      <c r="I722" s="730">
        <v>55</v>
      </c>
      <c r="J722" s="79" t="s">
        <v>414</v>
      </c>
      <c r="K722" s="731">
        <f t="shared" si="33"/>
        <v>5.5687500000000005</v>
      </c>
    </row>
    <row r="723" spans="2:11">
      <c r="B723" s="728"/>
      <c r="C723" s="50" t="s">
        <v>420</v>
      </c>
      <c r="D723" s="51">
        <v>4</v>
      </c>
      <c r="E723" s="729">
        <v>0.6</v>
      </c>
      <c r="F723" s="729">
        <v>1</v>
      </c>
      <c r="G723" s="729">
        <v>0.75</v>
      </c>
      <c r="H723" s="747">
        <f t="shared" si="32"/>
        <v>1.7999999999999998</v>
      </c>
      <c r="I723" s="730">
        <v>15</v>
      </c>
      <c r="J723" s="79" t="s">
        <v>438</v>
      </c>
      <c r="K723" s="731">
        <f t="shared" si="33"/>
        <v>26.999999999999996</v>
      </c>
    </row>
    <row r="724" spans="2:11" ht="13.8">
      <c r="B724" s="728"/>
      <c r="C724" s="50" t="s">
        <v>421</v>
      </c>
      <c r="D724" s="51">
        <v>1</v>
      </c>
      <c r="E724" s="729">
        <v>0.75</v>
      </c>
      <c r="F724" s="729">
        <v>0.75</v>
      </c>
      <c r="G724" s="729">
        <v>0.15</v>
      </c>
      <c r="H724" s="747">
        <f t="shared" si="32"/>
        <v>8.4374999999999992E-2</v>
      </c>
      <c r="I724" s="730">
        <v>955</v>
      </c>
      <c r="J724" s="79" t="s">
        <v>414</v>
      </c>
      <c r="K724" s="731">
        <f t="shared" si="33"/>
        <v>80.578124999999986</v>
      </c>
    </row>
    <row r="725" spans="2:11">
      <c r="B725" s="728"/>
      <c r="C725" s="50" t="s">
        <v>439</v>
      </c>
      <c r="D725" s="51">
        <v>4</v>
      </c>
      <c r="E725" s="729">
        <v>0.5</v>
      </c>
      <c r="F725" s="729">
        <v>0.5</v>
      </c>
      <c r="G725" s="729">
        <v>0.6</v>
      </c>
      <c r="H725" s="747">
        <f t="shared" si="32"/>
        <v>0.6</v>
      </c>
      <c r="I725" s="730">
        <v>255</v>
      </c>
      <c r="J725" s="79" t="s">
        <v>438</v>
      </c>
      <c r="K725" s="731">
        <f t="shared" si="33"/>
        <v>153</v>
      </c>
    </row>
    <row r="726" spans="2:11">
      <c r="B726" s="728"/>
      <c r="C726" s="50" t="s">
        <v>426</v>
      </c>
      <c r="D726" s="51">
        <v>1</v>
      </c>
      <c r="E726" s="729">
        <v>0.5</v>
      </c>
      <c r="F726" s="729">
        <v>0.5</v>
      </c>
      <c r="G726" s="729">
        <v>1</v>
      </c>
      <c r="H726" s="747">
        <f t="shared" si="32"/>
        <v>0.25</v>
      </c>
      <c r="I726" s="730">
        <v>60</v>
      </c>
      <c r="J726" s="79" t="s">
        <v>438</v>
      </c>
      <c r="K726" s="731">
        <f t="shared" si="33"/>
        <v>15</v>
      </c>
    </row>
    <row r="727" spans="2:11" ht="16.5" customHeight="1">
      <c r="B727" s="728"/>
      <c r="C727" s="50" t="s">
        <v>427</v>
      </c>
      <c r="D727" s="51">
        <v>1</v>
      </c>
      <c r="E727" s="729">
        <v>1</v>
      </c>
      <c r="F727" s="729">
        <v>1</v>
      </c>
      <c r="G727" s="729">
        <v>1</v>
      </c>
      <c r="H727" s="747">
        <f t="shared" si="32"/>
        <v>1</v>
      </c>
      <c r="I727" s="730">
        <v>120</v>
      </c>
      <c r="J727" s="79" t="s">
        <v>977</v>
      </c>
      <c r="K727" s="731">
        <f t="shared" si="33"/>
        <v>120</v>
      </c>
    </row>
    <row r="728" spans="2:11" ht="16.5" customHeight="1">
      <c r="B728" s="728"/>
      <c r="C728" s="50" t="s">
        <v>440</v>
      </c>
      <c r="D728" s="51">
        <v>1</v>
      </c>
      <c r="E728" s="729">
        <v>1</v>
      </c>
      <c r="F728" s="729">
        <v>1</v>
      </c>
      <c r="G728" s="729">
        <v>1</v>
      </c>
      <c r="H728" s="747">
        <f t="shared" si="32"/>
        <v>1</v>
      </c>
      <c r="I728" s="730">
        <v>1500</v>
      </c>
      <c r="J728" s="79" t="s">
        <v>977</v>
      </c>
      <c r="K728" s="731">
        <f t="shared" si="33"/>
        <v>1500</v>
      </c>
    </row>
    <row r="729" spans="2:11" ht="16.5" customHeight="1" thickBot="1">
      <c r="B729" s="734"/>
      <c r="C729" s="64"/>
      <c r="D729" s="65"/>
      <c r="E729" s="735"/>
      <c r="F729" s="735"/>
      <c r="G729" s="735"/>
      <c r="H729" s="748"/>
      <c r="I729" s="737"/>
      <c r="J729" s="738"/>
      <c r="K729" s="739"/>
    </row>
    <row r="730" spans="2:11" ht="40.5" customHeight="1" thickBot="1">
      <c r="B730" s="744">
        <v>402.6</v>
      </c>
      <c r="C730" s="860" t="s">
        <v>391</v>
      </c>
      <c r="D730" s="861"/>
      <c r="E730" s="861"/>
      <c r="F730" s="861"/>
      <c r="G730" s="861"/>
      <c r="H730" s="861"/>
      <c r="I730" s="862"/>
      <c r="J730" s="750" t="s">
        <v>437</v>
      </c>
      <c r="K730" s="746">
        <f>SUM(K732:K740)</f>
        <v>1926.6937499999999</v>
      </c>
    </row>
    <row r="731" spans="2:11">
      <c r="B731" s="721"/>
      <c r="C731" s="722"/>
      <c r="D731" s="723"/>
      <c r="E731" s="724"/>
      <c r="F731" s="724"/>
      <c r="G731" s="724"/>
      <c r="H731" s="747"/>
      <c r="I731" s="725"/>
      <c r="J731" s="726"/>
      <c r="K731" s="727"/>
    </row>
    <row r="732" spans="2:11">
      <c r="B732" s="728"/>
      <c r="C732" s="50" t="s">
        <v>417</v>
      </c>
      <c r="D732" s="51">
        <v>1</v>
      </c>
      <c r="E732" s="729">
        <v>0.75</v>
      </c>
      <c r="F732" s="729">
        <v>0.75</v>
      </c>
      <c r="G732" s="729">
        <v>0.75</v>
      </c>
      <c r="H732" s="747">
        <f t="shared" ref="H732:H740" si="34">G732*F732*E732*D732</f>
        <v>0.421875</v>
      </c>
      <c r="I732" s="730">
        <v>45</v>
      </c>
      <c r="J732" s="732" t="s">
        <v>977</v>
      </c>
      <c r="K732" s="731">
        <f>H732*I732</f>
        <v>18.984375</v>
      </c>
    </row>
    <row r="733" spans="2:11" ht="13.8">
      <c r="B733" s="728"/>
      <c r="C733" s="50" t="s">
        <v>418</v>
      </c>
      <c r="D733" s="51">
        <v>1</v>
      </c>
      <c r="E733" s="729">
        <v>0.5</v>
      </c>
      <c r="F733" s="729">
        <v>0.5</v>
      </c>
      <c r="G733" s="729">
        <v>0.75</v>
      </c>
      <c r="H733" s="747">
        <f t="shared" si="34"/>
        <v>0.1875</v>
      </c>
      <c r="I733" s="730">
        <v>35</v>
      </c>
      <c r="J733" s="79" t="s">
        <v>414</v>
      </c>
      <c r="K733" s="731">
        <f t="shared" ref="K733:K740" si="35">H733*I733</f>
        <v>6.5625</v>
      </c>
    </row>
    <row r="734" spans="2:11" ht="17.25" customHeight="1">
      <c r="B734" s="728"/>
      <c r="C734" s="50" t="s">
        <v>419</v>
      </c>
      <c r="D734" s="51">
        <v>1</v>
      </c>
      <c r="E734" s="729">
        <f>E732-E733</f>
        <v>0.25</v>
      </c>
      <c r="F734" s="729">
        <f>F732-F733</f>
        <v>0.25</v>
      </c>
      <c r="G734" s="729">
        <v>1.62</v>
      </c>
      <c r="H734" s="747">
        <f t="shared" si="34"/>
        <v>0.10125000000000001</v>
      </c>
      <c r="I734" s="730">
        <v>55</v>
      </c>
      <c r="J734" s="79" t="s">
        <v>414</v>
      </c>
      <c r="K734" s="731">
        <f t="shared" si="35"/>
        <v>5.5687500000000005</v>
      </c>
    </row>
    <row r="735" spans="2:11" ht="17.25" customHeight="1">
      <c r="B735" s="728"/>
      <c r="C735" s="50" t="s">
        <v>420</v>
      </c>
      <c r="D735" s="51">
        <v>4</v>
      </c>
      <c r="E735" s="729">
        <v>0.6</v>
      </c>
      <c r="F735" s="729">
        <v>1</v>
      </c>
      <c r="G735" s="729">
        <v>0.75</v>
      </c>
      <c r="H735" s="747">
        <f t="shared" si="34"/>
        <v>1.7999999999999998</v>
      </c>
      <c r="I735" s="730">
        <v>15</v>
      </c>
      <c r="J735" s="79" t="s">
        <v>438</v>
      </c>
      <c r="K735" s="731">
        <f t="shared" si="35"/>
        <v>26.999999999999996</v>
      </c>
    </row>
    <row r="736" spans="2:11" ht="16.5" customHeight="1">
      <c r="B736" s="728"/>
      <c r="C736" s="50" t="s">
        <v>421</v>
      </c>
      <c r="D736" s="51">
        <v>1</v>
      </c>
      <c r="E736" s="729">
        <v>0.75</v>
      </c>
      <c r="F736" s="729">
        <v>0.75</v>
      </c>
      <c r="G736" s="729">
        <v>0.15</v>
      </c>
      <c r="H736" s="747">
        <f t="shared" si="34"/>
        <v>8.4374999999999992E-2</v>
      </c>
      <c r="I736" s="730">
        <v>955</v>
      </c>
      <c r="J736" s="79" t="s">
        <v>414</v>
      </c>
      <c r="K736" s="731">
        <f t="shared" si="35"/>
        <v>80.578124999999986</v>
      </c>
    </row>
    <row r="737" spans="2:11" ht="19.5" customHeight="1">
      <c r="B737" s="728"/>
      <c r="C737" s="50" t="s">
        <v>439</v>
      </c>
      <c r="D737" s="51">
        <v>4</v>
      </c>
      <c r="E737" s="729">
        <v>0.5</v>
      </c>
      <c r="F737" s="729">
        <v>0.5</v>
      </c>
      <c r="G737" s="729">
        <v>0.6</v>
      </c>
      <c r="H737" s="747">
        <f t="shared" si="34"/>
        <v>0.6</v>
      </c>
      <c r="I737" s="730">
        <v>255</v>
      </c>
      <c r="J737" s="79" t="s">
        <v>438</v>
      </c>
      <c r="K737" s="731">
        <f t="shared" si="35"/>
        <v>153</v>
      </c>
    </row>
    <row r="738" spans="2:11">
      <c r="B738" s="728"/>
      <c r="C738" s="50" t="s">
        <v>426</v>
      </c>
      <c r="D738" s="51">
        <v>1</v>
      </c>
      <c r="E738" s="729">
        <v>0.5</v>
      </c>
      <c r="F738" s="729">
        <v>0.5</v>
      </c>
      <c r="G738" s="729">
        <v>1</v>
      </c>
      <c r="H738" s="747">
        <f t="shared" si="34"/>
        <v>0.25</v>
      </c>
      <c r="I738" s="730">
        <v>60</v>
      </c>
      <c r="J738" s="79" t="s">
        <v>438</v>
      </c>
      <c r="K738" s="731">
        <f t="shared" si="35"/>
        <v>15</v>
      </c>
    </row>
    <row r="739" spans="2:11">
      <c r="B739" s="728"/>
      <c r="C739" s="50" t="s">
        <v>427</v>
      </c>
      <c r="D739" s="51">
        <v>1</v>
      </c>
      <c r="E739" s="729">
        <v>1</v>
      </c>
      <c r="F739" s="729">
        <v>1</v>
      </c>
      <c r="G739" s="729">
        <v>1</v>
      </c>
      <c r="H739" s="747">
        <f t="shared" si="34"/>
        <v>1</v>
      </c>
      <c r="I739" s="730">
        <v>120</v>
      </c>
      <c r="J739" s="79" t="s">
        <v>977</v>
      </c>
      <c r="K739" s="731">
        <f t="shared" si="35"/>
        <v>120</v>
      </c>
    </row>
    <row r="740" spans="2:11">
      <c r="B740" s="728"/>
      <c r="C740" s="50" t="s">
        <v>440</v>
      </c>
      <c r="D740" s="51">
        <v>1</v>
      </c>
      <c r="E740" s="729">
        <v>1</v>
      </c>
      <c r="F740" s="729">
        <v>1</v>
      </c>
      <c r="G740" s="729">
        <v>1</v>
      </c>
      <c r="H740" s="747">
        <f t="shared" si="34"/>
        <v>1</v>
      </c>
      <c r="I740" s="730">
        <v>1500</v>
      </c>
      <c r="J740" s="79" t="s">
        <v>977</v>
      </c>
      <c r="K740" s="731">
        <f t="shared" si="35"/>
        <v>1500</v>
      </c>
    </row>
    <row r="741" spans="2:11" ht="13.8" thickBot="1">
      <c r="B741" s="734"/>
      <c r="C741" s="64"/>
      <c r="D741" s="65"/>
      <c r="E741" s="735"/>
      <c r="F741" s="735"/>
      <c r="G741" s="735"/>
      <c r="H741" s="748"/>
      <c r="I741" s="737"/>
      <c r="J741" s="738"/>
      <c r="K741" s="739"/>
    </row>
    <row r="742" spans="2:11" ht="41.25" customHeight="1" thickBot="1">
      <c r="B742" s="744">
        <v>402.7</v>
      </c>
      <c r="C742" s="860" t="s">
        <v>441</v>
      </c>
      <c r="D742" s="861"/>
      <c r="E742" s="861"/>
      <c r="F742" s="861"/>
      <c r="G742" s="861"/>
      <c r="H742" s="861"/>
      <c r="I742" s="862"/>
      <c r="J742" s="750" t="s">
        <v>437</v>
      </c>
      <c r="K742" s="746">
        <f>SUM(K744:K752)</f>
        <v>1926.6937499999999</v>
      </c>
    </row>
    <row r="743" spans="2:11">
      <c r="B743" s="721"/>
      <c r="C743" s="722"/>
      <c r="D743" s="723"/>
      <c r="E743" s="724"/>
      <c r="F743" s="724"/>
      <c r="G743" s="724"/>
      <c r="H743" s="747"/>
      <c r="I743" s="725"/>
      <c r="J743" s="726"/>
      <c r="K743" s="727"/>
    </row>
    <row r="744" spans="2:11">
      <c r="B744" s="728"/>
      <c r="C744" s="50" t="s">
        <v>417</v>
      </c>
      <c r="D744" s="51">
        <v>1</v>
      </c>
      <c r="E744" s="729">
        <v>0.75</v>
      </c>
      <c r="F744" s="729">
        <v>0.75</v>
      </c>
      <c r="G744" s="729">
        <v>0.75</v>
      </c>
      <c r="H744" s="747">
        <f t="shared" ref="H744:H752" si="36">G744*F744*E744*D744</f>
        <v>0.421875</v>
      </c>
      <c r="I744" s="730">
        <v>45</v>
      </c>
      <c r="J744" s="732" t="s">
        <v>977</v>
      </c>
      <c r="K744" s="731">
        <f>H744*I744</f>
        <v>18.984375</v>
      </c>
    </row>
    <row r="745" spans="2:11" ht="13.8">
      <c r="B745" s="728"/>
      <c r="C745" s="50" t="s">
        <v>418</v>
      </c>
      <c r="D745" s="51">
        <v>1</v>
      </c>
      <c r="E745" s="729">
        <v>0.5</v>
      </c>
      <c r="F745" s="729">
        <v>0.5</v>
      </c>
      <c r="G745" s="729">
        <v>0.75</v>
      </c>
      <c r="H745" s="747">
        <f t="shared" si="36"/>
        <v>0.1875</v>
      </c>
      <c r="I745" s="730">
        <v>35</v>
      </c>
      <c r="J745" s="79" t="s">
        <v>414</v>
      </c>
      <c r="K745" s="731">
        <f t="shared" ref="K745:K752" si="37">H745*I745</f>
        <v>6.5625</v>
      </c>
    </row>
    <row r="746" spans="2:11" ht="15.75" customHeight="1">
      <c r="B746" s="728"/>
      <c r="C746" s="50" t="s">
        <v>419</v>
      </c>
      <c r="D746" s="51">
        <v>1</v>
      </c>
      <c r="E746" s="729">
        <f>E744-E745</f>
        <v>0.25</v>
      </c>
      <c r="F746" s="729">
        <f>F744-F745</f>
        <v>0.25</v>
      </c>
      <c r="G746" s="729">
        <v>1.62</v>
      </c>
      <c r="H746" s="747">
        <f t="shared" si="36"/>
        <v>0.10125000000000001</v>
      </c>
      <c r="I746" s="730">
        <v>55</v>
      </c>
      <c r="J746" s="79" t="s">
        <v>414</v>
      </c>
      <c r="K746" s="731">
        <f t="shared" si="37"/>
        <v>5.5687500000000005</v>
      </c>
    </row>
    <row r="747" spans="2:11" ht="16.5" customHeight="1">
      <c r="B747" s="728"/>
      <c r="C747" s="50" t="s">
        <v>420</v>
      </c>
      <c r="D747" s="51">
        <v>4</v>
      </c>
      <c r="E747" s="729">
        <v>0.6</v>
      </c>
      <c r="F747" s="729">
        <v>1</v>
      </c>
      <c r="G747" s="729">
        <v>0.75</v>
      </c>
      <c r="H747" s="747">
        <f t="shared" si="36"/>
        <v>1.7999999999999998</v>
      </c>
      <c r="I747" s="730">
        <v>15</v>
      </c>
      <c r="J747" s="79" t="s">
        <v>438</v>
      </c>
      <c r="K747" s="731">
        <f t="shared" si="37"/>
        <v>26.999999999999996</v>
      </c>
    </row>
    <row r="748" spans="2:11" ht="18" customHeight="1">
      <c r="B748" s="728"/>
      <c r="C748" s="50" t="s">
        <v>421</v>
      </c>
      <c r="D748" s="51">
        <v>1</v>
      </c>
      <c r="E748" s="729">
        <v>0.75</v>
      </c>
      <c r="F748" s="729">
        <v>0.75</v>
      </c>
      <c r="G748" s="729">
        <v>0.15</v>
      </c>
      <c r="H748" s="747">
        <f t="shared" si="36"/>
        <v>8.4374999999999992E-2</v>
      </c>
      <c r="I748" s="730">
        <v>955</v>
      </c>
      <c r="J748" s="79" t="s">
        <v>414</v>
      </c>
      <c r="K748" s="731">
        <f t="shared" si="37"/>
        <v>80.578124999999986</v>
      </c>
    </row>
    <row r="749" spans="2:11" ht="20.25" customHeight="1">
      <c r="B749" s="728"/>
      <c r="C749" s="50" t="s">
        <v>439</v>
      </c>
      <c r="D749" s="51">
        <v>4</v>
      </c>
      <c r="E749" s="729">
        <v>0.5</v>
      </c>
      <c r="F749" s="729">
        <v>0.5</v>
      </c>
      <c r="G749" s="729">
        <v>0.6</v>
      </c>
      <c r="H749" s="747">
        <f t="shared" si="36"/>
        <v>0.6</v>
      </c>
      <c r="I749" s="730">
        <v>255</v>
      </c>
      <c r="J749" s="79" t="s">
        <v>438</v>
      </c>
      <c r="K749" s="731">
        <f t="shared" si="37"/>
        <v>153</v>
      </c>
    </row>
    <row r="750" spans="2:11" ht="20.25" customHeight="1">
      <c r="B750" s="728"/>
      <c r="C750" s="50" t="s">
        <v>426</v>
      </c>
      <c r="D750" s="51">
        <v>1</v>
      </c>
      <c r="E750" s="729">
        <v>0.5</v>
      </c>
      <c r="F750" s="729">
        <v>0.5</v>
      </c>
      <c r="G750" s="729">
        <v>1</v>
      </c>
      <c r="H750" s="747">
        <f t="shared" si="36"/>
        <v>0.25</v>
      </c>
      <c r="I750" s="730">
        <v>60</v>
      </c>
      <c r="J750" s="79" t="s">
        <v>438</v>
      </c>
      <c r="K750" s="731">
        <f t="shared" si="37"/>
        <v>15</v>
      </c>
    </row>
    <row r="751" spans="2:11" ht="20.25" customHeight="1">
      <c r="B751" s="728"/>
      <c r="C751" s="50" t="s">
        <v>427</v>
      </c>
      <c r="D751" s="51">
        <v>1</v>
      </c>
      <c r="E751" s="729">
        <v>1</v>
      </c>
      <c r="F751" s="729">
        <v>1</v>
      </c>
      <c r="G751" s="729">
        <v>1</v>
      </c>
      <c r="H751" s="747">
        <f t="shared" si="36"/>
        <v>1</v>
      </c>
      <c r="I751" s="730">
        <v>120</v>
      </c>
      <c r="J751" s="79" t="s">
        <v>977</v>
      </c>
      <c r="K751" s="731">
        <f t="shared" si="37"/>
        <v>120</v>
      </c>
    </row>
    <row r="752" spans="2:11" ht="20.25" customHeight="1">
      <c r="B752" s="728"/>
      <c r="C752" s="50" t="s">
        <v>440</v>
      </c>
      <c r="D752" s="51">
        <v>1</v>
      </c>
      <c r="E752" s="729">
        <v>1</v>
      </c>
      <c r="F752" s="729">
        <v>1</v>
      </c>
      <c r="G752" s="729">
        <v>1</v>
      </c>
      <c r="H752" s="747">
        <f t="shared" si="36"/>
        <v>1</v>
      </c>
      <c r="I752" s="730">
        <v>1500</v>
      </c>
      <c r="J752" s="79" t="s">
        <v>977</v>
      </c>
      <c r="K752" s="731">
        <f t="shared" si="37"/>
        <v>1500</v>
      </c>
    </row>
    <row r="753" spans="2:11" ht="20.25" customHeight="1" thickBot="1">
      <c r="B753" s="734"/>
      <c r="C753" s="64"/>
      <c r="D753" s="65"/>
      <c r="E753" s="735"/>
      <c r="F753" s="735"/>
      <c r="G753" s="735"/>
      <c r="H753" s="748"/>
      <c r="I753" s="737"/>
      <c r="J753" s="738"/>
      <c r="K753" s="739"/>
    </row>
    <row r="754" spans="2:11" ht="25.5" customHeight="1" thickBot="1">
      <c r="B754" s="744">
        <v>402.7</v>
      </c>
      <c r="C754" s="860" t="s">
        <v>442</v>
      </c>
      <c r="D754" s="861"/>
      <c r="E754" s="861"/>
      <c r="F754" s="861"/>
      <c r="G754" s="861"/>
      <c r="H754" s="861"/>
      <c r="I754" s="862"/>
      <c r="J754" s="750" t="s">
        <v>437</v>
      </c>
      <c r="K754" s="746">
        <f>SUM(K756:K764)</f>
        <v>1926.6937499999999</v>
      </c>
    </row>
    <row r="755" spans="2:11">
      <c r="B755" s="721"/>
      <c r="C755" s="722"/>
      <c r="D755" s="723"/>
      <c r="E755" s="724"/>
      <c r="F755" s="724"/>
      <c r="G755" s="724"/>
      <c r="H755" s="747"/>
      <c r="I755" s="725"/>
      <c r="J755" s="726"/>
      <c r="K755" s="727"/>
    </row>
    <row r="756" spans="2:11">
      <c r="B756" s="728"/>
      <c r="C756" s="50" t="s">
        <v>417</v>
      </c>
      <c r="D756" s="51">
        <v>1</v>
      </c>
      <c r="E756" s="729">
        <v>0.75</v>
      </c>
      <c r="F756" s="729">
        <v>0.75</v>
      </c>
      <c r="G756" s="729">
        <v>0.75</v>
      </c>
      <c r="H756" s="747">
        <f t="shared" ref="H756:H764" si="38">G756*F756*E756*D756</f>
        <v>0.421875</v>
      </c>
      <c r="I756" s="730">
        <v>45</v>
      </c>
      <c r="J756" s="732" t="s">
        <v>977</v>
      </c>
      <c r="K756" s="731">
        <f>H756*I756</f>
        <v>18.984375</v>
      </c>
    </row>
    <row r="757" spans="2:11" ht="13.8">
      <c r="B757" s="728"/>
      <c r="C757" s="50" t="s">
        <v>418</v>
      </c>
      <c r="D757" s="51">
        <v>1</v>
      </c>
      <c r="E757" s="729">
        <v>0.5</v>
      </c>
      <c r="F757" s="729">
        <v>0.5</v>
      </c>
      <c r="G757" s="729">
        <v>0.75</v>
      </c>
      <c r="H757" s="747">
        <f t="shared" si="38"/>
        <v>0.1875</v>
      </c>
      <c r="I757" s="730">
        <v>35</v>
      </c>
      <c r="J757" s="79" t="s">
        <v>414</v>
      </c>
      <c r="K757" s="731">
        <f t="shared" ref="K757:K764" si="39">H757*I757</f>
        <v>6.5625</v>
      </c>
    </row>
    <row r="758" spans="2:11" ht="13.8">
      <c r="B758" s="728"/>
      <c r="C758" s="50" t="s">
        <v>419</v>
      </c>
      <c r="D758" s="51">
        <v>1</v>
      </c>
      <c r="E758" s="729">
        <f>E756-E757</f>
        <v>0.25</v>
      </c>
      <c r="F758" s="729">
        <f>F756-F757</f>
        <v>0.25</v>
      </c>
      <c r="G758" s="729">
        <v>1.62</v>
      </c>
      <c r="H758" s="747">
        <f t="shared" si="38"/>
        <v>0.10125000000000001</v>
      </c>
      <c r="I758" s="730">
        <v>55</v>
      </c>
      <c r="J758" s="79" t="s">
        <v>414</v>
      </c>
      <c r="K758" s="731">
        <f t="shared" si="39"/>
        <v>5.5687500000000005</v>
      </c>
    </row>
    <row r="759" spans="2:11" ht="18" customHeight="1">
      <c r="B759" s="728"/>
      <c r="C759" s="50" t="s">
        <v>420</v>
      </c>
      <c r="D759" s="51">
        <v>4</v>
      </c>
      <c r="E759" s="729">
        <v>0.6</v>
      </c>
      <c r="F759" s="729">
        <v>1</v>
      </c>
      <c r="G759" s="729">
        <v>0.75</v>
      </c>
      <c r="H759" s="747">
        <f t="shared" si="38"/>
        <v>1.7999999999999998</v>
      </c>
      <c r="I759" s="730">
        <v>15</v>
      </c>
      <c r="J759" s="79" t="s">
        <v>438</v>
      </c>
      <c r="K759" s="731">
        <f t="shared" si="39"/>
        <v>26.999999999999996</v>
      </c>
    </row>
    <row r="760" spans="2:11" ht="13.8">
      <c r="B760" s="728"/>
      <c r="C760" s="50" t="s">
        <v>421</v>
      </c>
      <c r="D760" s="51">
        <v>1</v>
      </c>
      <c r="E760" s="729">
        <v>0.75</v>
      </c>
      <c r="F760" s="729">
        <v>0.75</v>
      </c>
      <c r="G760" s="729">
        <v>0.15</v>
      </c>
      <c r="H760" s="747">
        <f t="shared" si="38"/>
        <v>8.4374999999999992E-2</v>
      </c>
      <c r="I760" s="730">
        <v>955</v>
      </c>
      <c r="J760" s="79" t="s">
        <v>414</v>
      </c>
      <c r="K760" s="731">
        <f t="shared" si="39"/>
        <v>80.578124999999986</v>
      </c>
    </row>
    <row r="761" spans="2:11">
      <c r="B761" s="728"/>
      <c r="C761" s="50" t="s">
        <v>439</v>
      </c>
      <c r="D761" s="51">
        <v>4</v>
      </c>
      <c r="E761" s="729">
        <v>0.5</v>
      </c>
      <c r="F761" s="729">
        <v>0.5</v>
      </c>
      <c r="G761" s="729">
        <v>0.6</v>
      </c>
      <c r="H761" s="747">
        <f t="shared" si="38"/>
        <v>0.6</v>
      </c>
      <c r="I761" s="730">
        <v>255</v>
      </c>
      <c r="J761" s="79" t="s">
        <v>438</v>
      </c>
      <c r="K761" s="731">
        <f t="shared" si="39"/>
        <v>153</v>
      </c>
    </row>
    <row r="762" spans="2:11">
      <c r="B762" s="728"/>
      <c r="C762" s="50" t="s">
        <v>426</v>
      </c>
      <c r="D762" s="51">
        <v>1</v>
      </c>
      <c r="E762" s="729">
        <v>0.5</v>
      </c>
      <c r="F762" s="729">
        <v>0.5</v>
      </c>
      <c r="G762" s="729">
        <v>1</v>
      </c>
      <c r="H762" s="747">
        <f t="shared" si="38"/>
        <v>0.25</v>
      </c>
      <c r="I762" s="730">
        <v>60</v>
      </c>
      <c r="J762" s="79" t="s">
        <v>438</v>
      </c>
      <c r="K762" s="731">
        <f t="shared" si="39"/>
        <v>15</v>
      </c>
    </row>
    <row r="763" spans="2:11">
      <c r="B763" s="728"/>
      <c r="C763" s="50" t="s">
        <v>427</v>
      </c>
      <c r="D763" s="51">
        <v>1</v>
      </c>
      <c r="E763" s="729">
        <v>1</v>
      </c>
      <c r="F763" s="729">
        <v>1</v>
      </c>
      <c r="G763" s="729">
        <v>1</v>
      </c>
      <c r="H763" s="747">
        <f t="shared" si="38"/>
        <v>1</v>
      </c>
      <c r="I763" s="730">
        <v>120</v>
      </c>
      <c r="J763" s="79" t="s">
        <v>977</v>
      </c>
      <c r="K763" s="731">
        <f t="shared" si="39"/>
        <v>120</v>
      </c>
    </row>
    <row r="764" spans="2:11">
      <c r="B764" s="728"/>
      <c r="C764" s="50" t="s">
        <v>440</v>
      </c>
      <c r="D764" s="51">
        <v>1</v>
      </c>
      <c r="E764" s="729">
        <v>1</v>
      </c>
      <c r="F764" s="729">
        <v>1</v>
      </c>
      <c r="G764" s="729">
        <v>1</v>
      </c>
      <c r="H764" s="747">
        <f t="shared" si="38"/>
        <v>1</v>
      </c>
      <c r="I764" s="730">
        <v>1500</v>
      </c>
      <c r="J764" s="79" t="s">
        <v>977</v>
      </c>
      <c r="K764" s="731">
        <f t="shared" si="39"/>
        <v>1500</v>
      </c>
    </row>
    <row r="765" spans="2:11" ht="13.8" thickBot="1">
      <c r="B765" s="734"/>
      <c r="C765" s="64"/>
      <c r="D765" s="65"/>
      <c r="E765" s="735"/>
      <c r="F765" s="735"/>
      <c r="G765" s="735"/>
      <c r="H765" s="748"/>
      <c r="I765" s="737"/>
      <c r="J765" s="738"/>
      <c r="K765" s="739"/>
    </row>
    <row r="766" spans="2:11" ht="48" customHeight="1" thickBot="1">
      <c r="B766" s="744">
        <v>402.7</v>
      </c>
      <c r="C766" s="860" t="s">
        <v>443</v>
      </c>
      <c r="D766" s="861"/>
      <c r="E766" s="861"/>
      <c r="F766" s="861"/>
      <c r="G766" s="861"/>
      <c r="H766" s="861"/>
      <c r="I766" s="862"/>
      <c r="J766" s="750" t="s">
        <v>437</v>
      </c>
      <c r="K766" s="746">
        <f>SUM(K768:K776)</f>
        <v>1926.6937499999999</v>
      </c>
    </row>
    <row r="767" spans="2:11">
      <c r="B767" s="721"/>
      <c r="C767" s="722"/>
      <c r="D767" s="723"/>
      <c r="E767" s="724"/>
      <c r="F767" s="724"/>
      <c r="G767" s="724"/>
      <c r="H767" s="747"/>
      <c r="I767" s="725"/>
      <c r="J767" s="726"/>
      <c r="K767" s="727"/>
    </row>
    <row r="768" spans="2:11" ht="18" customHeight="1">
      <c r="B768" s="728"/>
      <c r="C768" s="50" t="s">
        <v>417</v>
      </c>
      <c r="D768" s="51">
        <v>1</v>
      </c>
      <c r="E768" s="729">
        <v>0.75</v>
      </c>
      <c r="F768" s="729">
        <v>0.75</v>
      </c>
      <c r="G768" s="729">
        <v>0.75</v>
      </c>
      <c r="H768" s="747">
        <f t="shared" ref="H768:H776" si="40">G768*F768*E768*D768</f>
        <v>0.421875</v>
      </c>
      <c r="I768" s="730">
        <v>45</v>
      </c>
      <c r="J768" s="732" t="s">
        <v>977</v>
      </c>
      <c r="K768" s="731">
        <f>H768*I768</f>
        <v>18.984375</v>
      </c>
    </row>
    <row r="769" spans="2:11" ht="20.25" customHeight="1">
      <c r="B769" s="728"/>
      <c r="C769" s="50" t="s">
        <v>418</v>
      </c>
      <c r="D769" s="51">
        <v>1</v>
      </c>
      <c r="E769" s="729">
        <v>0.5</v>
      </c>
      <c r="F769" s="729">
        <v>0.5</v>
      </c>
      <c r="G769" s="729">
        <v>0.75</v>
      </c>
      <c r="H769" s="747">
        <f t="shared" si="40"/>
        <v>0.1875</v>
      </c>
      <c r="I769" s="730">
        <v>35</v>
      </c>
      <c r="J769" s="79" t="s">
        <v>414</v>
      </c>
      <c r="K769" s="731">
        <f t="shared" ref="K769:K776" si="41">H769*I769</f>
        <v>6.5625</v>
      </c>
    </row>
    <row r="770" spans="2:11" ht="31.5" customHeight="1">
      <c r="B770" s="728"/>
      <c r="C770" s="50" t="s">
        <v>419</v>
      </c>
      <c r="D770" s="51">
        <v>1</v>
      </c>
      <c r="E770" s="729">
        <f>E768-E769</f>
        <v>0.25</v>
      </c>
      <c r="F770" s="729">
        <f>F768-F769</f>
        <v>0.25</v>
      </c>
      <c r="G770" s="729">
        <v>1.62</v>
      </c>
      <c r="H770" s="747">
        <f t="shared" si="40"/>
        <v>0.10125000000000001</v>
      </c>
      <c r="I770" s="730">
        <v>55</v>
      </c>
      <c r="J770" s="79" t="s">
        <v>414</v>
      </c>
      <c r="K770" s="731">
        <f t="shared" si="41"/>
        <v>5.5687500000000005</v>
      </c>
    </row>
    <row r="771" spans="2:11">
      <c r="B771" s="728"/>
      <c r="C771" s="50" t="s">
        <v>420</v>
      </c>
      <c r="D771" s="51">
        <v>4</v>
      </c>
      <c r="E771" s="729">
        <v>0.6</v>
      </c>
      <c r="F771" s="729">
        <v>1</v>
      </c>
      <c r="G771" s="729">
        <v>0.75</v>
      </c>
      <c r="H771" s="747">
        <f t="shared" si="40"/>
        <v>1.7999999999999998</v>
      </c>
      <c r="I771" s="730">
        <v>15</v>
      </c>
      <c r="J771" s="79" t="s">
        <v>438</v>
      </c>
      <c r="K771" s="731">
        <f t="shared" si="41"/>
        <v>26.999999999999996</v>
      </c>
    </row>
    <row r="772" spans="2:11" ht="15.75" customHeight="1">
      <c r="B772" s="728"/>
      <c r="C772" s="50" t="s">
        <v>421</v>
      </c>
      <c r="D772" s="51">
        <v>1</v>
      </c>
      <c r="E772" s="729">
        <v>0.75</v>
      </c>
      <c r="F772" s="729">
        <v>0.75</v>
      </c>
      <c r="G772" s="729">
        <v>0.15</v>
      </c>
      <c r="H772" s="747">
        <f t="shared" si="40"/>
        <v>8.4374999999999992E-2</v>
      </c>
      <c r="I772" s="730">
        <v>955</v>
      </c>
      <c r="J772" s="79" t="s">
        <v>414</v>
      </c>
      <c r="K772" s="731">
        <f t="shared" si="41"/>
        <v>80.578124999999986</v>
      </c>
    </row>
    <row r="773" spans="2:11" ht="18" customHeight="1">
      <c r="B773" s="728"/>
      <c r="C773" s="50" t="s">
        <v>439</v>
      </c>
      <c r="D773" s="51">
        <v>4</v>
      </c>
      <c r="E773" s="729">
        <v>0.5</v>
      </c>
      <c r="F773" s="729">
        <v>0.5</v>
      </c>
      <c r="G773" s="729">
        <v>0.6</v>
      </c>
      <c r="H773" s="747">
        <f t="shared" si="40"/>
        <v>0.6</v>
      </c>
      <c r="I773" s="730">
        <v>255</v>
      </c>
      <c r="J773" s="79" t="s">
        <v>438</v>
      </c>
      <c r="K773" s="731">
        <f t="shared" si="41"/>
        <v>153</v>
      </c>
    </row>
    <row r="774" spans="2:11" ht="31.5" customHeight="1">
      <c r="B774" s="728"/>
      <c r="C774" s="50" t="s">
        <v>426</v>
      </c>
      <c r="D774" s="51">
        <v>1</v>
      </c>
      <c r="E774" s="729">
        <v>0.5</v>
      </c>
      <c r="F774" s="729">
        <v>0.5</v>
      </c>
      <c r="G774" s="729">
        <v>1</v>
      </c>
      <c r="H774" s="747">
        <f t="shared" si="40"/>
        <v>0.25</v>
      </c>
      <c r="I774" s="730">
        <v>60</v>
      </c>
      <c r="J774" s="79" t="s">
        <v>438</v>
      </c>
      <c r="K774" s="731">
        <f t="shared" si="41"/>
        <v>15</v>
      </c>
    </row>
    <row r="775" spans="2:11" ht="15.75" customHeight="1">
      <c r="B775" s="728"/>
      <c r="C775" s="50" t="s">
        <v>427</v>
      </c>
      <c r="D775" s="51">
        <v>1</v>
      </c>
      <c r="E775" s="729">
        <v>1</v>
      </c>
      <c r="F775" s="729">
        <v>1</v>
      </c>
      <c r="G775" s="729">
        <v>1</v>
      </c>
      <c r="H775" s="747">
        <f t="shared" si="40"/>
        <v>1</v>
      </c>
      <c r="I775" s="730">
        <v>120</v>
      </c>
      <c r="J775" s="79" t="s">
        <v>977</v>
      </c>
      <c r="K775" s="731">
        <f t="shared" si="41"/>
        <v>120</v>
      </c>
    </row>
    <row r="776" spans="2:11" ht="15.75" customHeight="1">
      <c r="B776" s="728"/>
      <c r="C776" s="50" t="s">
        <v>440</v>
      </c>
      <c r="D776" s="51">
        <v>1</v>
      </c>
      <c r="E776" s="729">
        <v>1</v>
      </c>
      <c r="F776" s="729">
        <v>1</v>
      </c>
      <c r="G776" s="729">
        <v>1</v>
      </c>
      <c r="H776" s="747">
        <f t="shared" si="40"/>
        <v>1</v>
      </c>
      <c r="I776" s="730">
        <v>1500</v>
      </c>
      <c r="J776" s="79" t="s">
        <v>977</v>
      </c>
      <c r="K776" s="731">
        <f t="shared" si="41"/>
        <v>1500</v>
      </c>
    </row>
    <row r="777" spans="2:11" ht="17.25" customHeight="1" thickBot="1">
      <c r="B777" s="734"/>
      <c r="C777" s="64"/>
      <c r="D777" s="65"/>
      <c r="E777" s="735"/>
      <c r="F777" s="735"/>
      <c r="G777" s="735"/>
      <c r="H777" s="748"/>
      <c r="I777" s="737"/>
      <c r="J777" s="738"/>
      <c r="K777" s="739"/>
    </row>
    <row r="778" spans="2:11" ht="15.75" customHeight="1" thickBot="1"/>
    <row r="779" spans="2:11" ht="15.75" customHeight="1">
      <c r="B779" s="655" t="s">
        <v>975</v>
      </c>
      <c r="C779" s="657" t="s">
        <v>976</v>
      </c>
      <c r="D779" s="13" t="s">
        <v>977</v>
      </c>
      <c r="E779" s="710" t="s">
        <v>978</v>
      </c>
      <c r="F779" s="710" t="s">
        <v>979</v>
      </c>
      <c r="G779" s="710" t="s">
        <v>980</v>
      </c>
      <c r="H779" s="711" t="s">
        <v>981</v>
      </c>
      <c r="I779" s="712" t="s">
        <v>525</v>
      </c>
      <c r="J779" s="659" t="s">
        <v>982</v>
      </c>
      <c r="K779" s="713" t="s">
        <v>983</v>
      </c>
    </row>
    <row r="780" spans="2:11" ht="15.75" customHeight="1" thickBot="1">
      <c r="B780" s="656"/>
      <c r="C780" s="658"/>
      <c r="D780" s="20" t="s">
        <v>984</v>
      </c>
      <c r="E780" s="714" t="s">
        <v>985</v>
      </c>
      <c r="F780" s="714" t="s">
        <v>986</v>
      </c>
      <c r="G780" s="714" t="s">
        <v>987</v>
      </c>
      <c r="H780" s="715" t="s">
        <v>988</v>
      </c>
      <c r="I780" s="716" t="s">
        <v>526</v>
      </c>
      <c r="J780" s="660"/>
      <c r="K780" s="717"/>
    </row>
    <row r="781" spans="2:11" ht="15.75" customHeight="1">
      <c r="B781" s="760"/>
      <c r="C781" s="761"/>
      <c r="D781" s="762"/>
      <c r="E781" s="763"/>
      <c r="F781" s="763"/>
      <c r="G781" s="763"/>
      <c r="H781" s="763"/>
      <c r="I781" s="764"/>
      <c r="J781" s="765"/>
      <c r="K781" s="766"/>
    </row>
    <row r="782" spans="2:11" ht="15.75" customHeight="1">
      <c r="B782" s="767">
        <v>403</v>
      </c>
      <c r="C782" s="768" t="s">
        <v>861</v>
      </c>
      <c r="D782" s="769"/>
      <c r="E782" s="770"/>
      <c r="F782" s="770"/>
      <c r="G782" s="770"/>
      <c r="H782" s="770"/>
      <c r="I782" s="771"/>
      <c r="J782" s="772"/>
      <c r="K782" s="773"/>
    </row>
    <row r="783" spans="2:11" ht="15.75" customHeight="1" thickBot="1">
      <c r="B783" s="767"/>
      <c r="C783" s="768"/>
      <c r="D783" s="774"/>
      <c r="E783" s="775"/>
      <c r="F783" s="775"/>
      <c r="G783" s="775"/>
      <c r="H783" s="775"/>
      <c r="I783" s="776"/>
      <c r="J783" s="777"/>
      <c r="K783" s="778"/>
    </row>
    <row r="784" spans="2:11" ht="36.75" customHeight="1" thickBot="1">
      <c r="B784" s="740">
        <v>403.1</v>
      </c>
      <c r="C784" s="751" t="s">
        <v>556</v>
      </c>
      <c r="D784" s="752"/>
      <c r="E784" s="752"/>
      <c r="F784" s="752"/>
      <c r="G784" s="752"/>
      <c r="H784" s="752"/>
      <c r="I784" s="753"/>
      <c r="J784" s="719" t="s">
        <v>989</v>
      </c>
      <c r="K784" s="720">
        <f>SUM(K786:K788)</f>
        <v>60</v>
      </c>
    </row>
    <row r="785" spans="2:11" ht="15.75" customHeight="1">
      <c r="B785" s="721"/>
      <c r="C785" s="722"/>
      <c r="D785" s="723"/>
      <c r="E785" s="724"/>
      <c r="F785" s="724"/>
      <c r="G785" s="724"/>
      <c r="H785" s="747"/>
      <c r="I785" s="725"/>
      <c r="J785" s="726"/>
      <c r="K785" s="727"/>
    </row>
    <row r="786" spans="2:11" ht="15.75" customHeight="1">
      <c r="B786" s="728"/>
      <c r="C786" s="50" t="s">
        <v>444</v>
      </c>
      <c r="D786" s="51">
        <v>1</v>
      </c>
      <c r="E786" s="729">
        <v>1</v>
      </c>
      <c r="F786" s="729">
        <v>1</v>
      </c>
      <c r="G786" s="729">
        <v>1</v>
      </c>
      <c r="H786" s="747">
        <f>G786*F786*E786*D786</f>
        <v>1</v>
      </c>
      <c r="I786" s="730">
        <v>55</v>
      </c>
      <c r="J786" s="732" t="s">
        <v>989</v>
      </c>
      <c r="K786" s="731">
        <f>I786*H786</f>
        <v>55</v>
      </c>
    </row>
    <row r="787" spans="2:11" ht="15.75" customHeight="1">
      <c r="B787" s="728"/>
      <c r="C787" s="50" t="s">
        <v>445</v>
      </c>
      <c r="D787" s="51">
        <v>1</v>
      </c>
      <c r="E787" s="729">
        <v>1</v>
      </c>
      <c r="F787" s="729">
        <v>0.25</v>
      </c>
      <c r="G787" s="729">
        <v>0.25</v>
      </c>
      <c r="H787" s="747">
        <f>G787*F787*E787*D787</f>
        <v>6.25E-2</v>
      </c>
      <c r="I787" s="730">
        <v>65</v>
      </c>
      <c r="J787" s="732" t="s">
        <v>989</v>
      </c>
      <c r="K787" s="731">
        <f>I787*H787</f>
        <v>4.0625</v>
      </c>
    </row>
    <row r="788" spans="2:11" ht="15.75" customHeight="1">
      <c r="B788" s="728"/>
      <c r="C788" s="50" t="s">
        <v>998</v>
      </c>
      <c r="D788" s="51">
        <v>1</v>
      </c>
      <c r="E788" s="729">
        <v>1</v>
      </c>
      <c r="F788" s="729">
        <v>0.25</v>
      </c>
      <c r="G788" s="729">
        <v>0.25</v>
      </c>
      <c r="H788" s="747">
        <f>G788*F788*E788*D788</f>
        <v>6.25E-2</v>
      </c>
      <c r="I788" s="730">
        <v>15</v>
      </c>
      <c r="J788" s="732" t="s">
        <v>989</v>
      </c>
      <c r="K788" s="731">
        <f>I788*H788</f>
        <v>0.9375</v>
      </c>
    </row>
    <row r="789" spans="2:11" ht="15.75" customHeight="1" thickBot="1">
      <c r="B789" s="728"/>
      <c r="C789" s="50"/>
      <c r="D789" s="51"/>
      <c r="E789" s="729"/>
      <c r="F789" s="729"/>
      <c r="G789" s="729"/>
      <c r="H789" s="747"/>
      <c r="I789" s="730"/>
      <c r="J789" s="732"/>
      <c r="K789" s="733"/>
    </row>
    <row r="790" spans="2:11" ht="37.5" customHeight="1" thickBot="1">
      <c r="B790" s="740">
        <v>403.2</v>
      </c>
      <c r="C790" s="751" t="s">
        <v>865</v>
      </c>
      <c r="D790" s="752"/>
      <c r="E790" s="752"/>
      <c r="F790" s="752"/>
      <c r="G790" s="752"/>
      <c r="H790" s="752"/>
      <c r="I790" s="753"/>
      <c r="J790" s="719" t="s">
        <v>989</v>
      </c>
      <c r="K790" s="720">
        <f>SUM(K792:K794)</f>
        <v>40.4375</v>
      </c>
    </row>
    <row r="791" spans="2:11" ht="15.75" customHeight="1">
      <c r="B791" s="721"/>
      <c r="C791" s="722"/>
      <c r="D791" s="723"/>
      <c r="E791" s="724"/>
      <c r="F791" s="724"/>
      <c r="G791" s="724"/>
      <c r="H791" s="747"/>
      <c r="I791" s="725"/>
      <c r="J791" s="726"/>
      <c r="K791" s="727"/>
    </row>
    <row r="792" spans="2:11" ht="15.75" customHeight="1">
      <c r="B792" s="728"/>
      <c r="C792" s="50" t="s">
        <v>446</v>
      </c>
      <c r="D792" s="51">
        <v>1</v>
      </c>
      <c r="E792" s="729">
        <v>1</v>
      </c>
      <c r="F792" s="729">
        <v>1</v>
      </c>
      <c r="G792" s="729">
        <v>1</v>
      </c>
      <c r="H792" s="747">
        <f>G792*F792*E792*D792</f>
        <v>1</v>
      </c>
      <c r="I792" s="730">
        <v>38</v>
      </c>
      <c r="J792" s="732" t="s">
        <v>989</v>
      </c>
      <c r="K792" s="731">
        <f>I792*H792</f>
        <v>38</v>
      </c>
    </row>
    <row r="793" spans="2:11" ht="15.75" customHeight="1">
      <c r="B793" s="728"/>
      <c r="C793" s="50" t="s">
        <v>445</v>
      </c>
      <c r="D793" s="51">
        <v>1</v>
      </c>
      <c r="E793" s="729">
        <v>1</v>
      </c>
      <c r="F793" s="729">
        <v>0.15</v>
      </c>
      <c r="G793" s="729">
        <v>0.25</v>
      </c>
      <c r="H793" s="747">
        <f>G793*F793*E793*D793</f>
        <v>3.7499999999999999E-2</v>
      </c>
      <c r="I793" s="730">
        <v>55</v>
      </c>
      <c r="J793" s="732" t="s">
        <v>989</v>
      </c>
      <c r="K793" s="731">
        <f>I793*H793</f>
        <v>2.0625</v>
      </c>
    </row>
    <row r="794" spans="2:11" ht="15.75" customHeight="1">
      <c r="B794" s="728"/>
      <c r="C794" s="50" t="s">
        <v>998</v>
      </c>
      <c r="D794" s="51">
        <v>1</v>
      </c>
      <c r="E794" s="729">
        <v>1</v>
      </c>
      <c r="F794" s="729">
        <v>0.15</v>
      </c>
      <c r="G794" s="729">
        <v>0.25</v>
      </c>
      <c r="H794" s="747">
        <f>G794*F794*E794*D794</f>
        <v>3.7499999999999999E-2</v>
      </c>
      <c r="I794" s="730">
        <v>10</v>
      </c>
      <c r="J794" s="732" t="s">
        <v>989</v>
      </c>
      <c r="K794" s="731">
        <f>I794*H794</f>
        <v>0.375</v>
      </c>
    </row>
    <row r="795" spans="2:11" ht="15.75" customHeight="1" thickBot="1">
      <c r="B795" s="734"/>
      <c r="C795" s="64"/>
      <c r="D795" s="65"/>
      <c r="E795" s="735"/>
      <c r="F795" s="735"/>
      <c r="G795" s="735"/>
      <c r="H795" s="748"/>
      <c r="I795" s="737"/>
      <c r="J795" s="738"/>
      <c r="K795" s="739"/>
    </row>
    <row r="796" spans="2:11" ht="15.75" customHeight="1" thickBot="1"/>
    <row r="797" spans="2:11" ht="15.75" customHeight="1">
      <c r="B797" s="851" t="s">
        <v>975</v>
      </c>
      <c r="C797" s="856" t="s">
        <v>976</v>
      </c>
      <c r="D797" s="13" t="s">
        <v>977</v>
      </c>
      <c r="E797" s="710" t="s">
        <v>978</v>
      </c>
      <c r="F797" s="710" t="s">
        <v>979</v>
      </c>
      <c r="G797" s="710" t="s">
        <v>980</v>
      </c>
      <c r="H797" s="711" t="s">
        <v>981</v>
      </c>
      <c r="I797" s="712" t="s">
        <v>525</v>
      </c>
      <c r="J797" s="858" t="s">
        <v>982</v>
      </c>
      <c r="K797" s="713" t="s">
        <v>983</v>
      </c>
    </row>
    <row r="798" spans="2:11" ht="15.75" customHeight="1" thickBot="1">
      <c r="B798" s="852"/>
      <c r="C798" s="857"/>
      <c r="D798" s="20" t="s">
        <v>984</v>
      </c>
      <c r="E798" s="714" t="s">
        <v>985</v>
      </c>
      <c r="F798" s="714" t="s">
        <v>986</v>
      </c>
      <c r="G798" s="714" t="s">
        <v>987</v>
      </c>
      <c r="H798" s="715" t="s">
        <v>988</v>
      </c>
      <c r="I798" s="716" t="s">
        <v>526</v>
      </c>
      <c r="J798" s="859"/>
      <c r="K798" s="717"/>
    </row>
    <row r="799" spans="2:11" ht="15.75" customHeight="1">
      <c r="B799" s="760"/>
      <c r="C799" s="761"/>
      <c r="D799" s="762"/>
      <c r="E799" s="763"/>
      <c r="F799" s="763"/>
      <c r="G799" s="763"/>
      <c r="H799" s="763"/>
      <c r="I799" s="764"/>
      <c r="J799" s="765"/>
      <c r="K799" s="766"/>
    </row>
    <row r="800" spans="2:11" ht="15.75" customHeight="1">
      <c r="B800" s="767">
        <v>404</v>
      </c>
      <c r="C800" s="779" t="s">
        <v>278</v>
      </c>
      <c r="D800" s="769"/>
      <c r="E800" s="770"/>
      <c r="F800" s="770"/>
      <c r="G800" s="770"/>
      <c r="H800" s="770"/>
      <c r="I800" s="771"/>
      <c r="J800" s="772"/>
      <c r="K800" s="773"/>
    </row>
    <row r="801" spans="2:11" ht="15.75" customHeight="1" thickBot="1">
      <c r="B801" s="767"/>
      <c r="C801" s="768"/>
      <c r="D801" s="774"/>
      <c r="E801" s="775"/>
      <c r="F801" s="775"/>
      <c r="G801" s="775"/>
      <c r="H801" s="775"/>
      <c r="I801" s="776"/>
      <c r="J801" s="777"/>
      <c r="K801" s="778"/>
    </row>
    <row r="802" spans="2:11" ht="15.75" customHeight="1" thickBot="1">
      <c r="B802" s="740">
        <v>404.1</v>
      </c>
      <c r="C802" s="853" t="s">
        <v>447</v>
      </c>
      <c r="D802" s="866"/>
      <c r="E802" s="866"/>
      <c r="F802" s="866"/>
      <c r="G802" s="866"/>
      <c r="H802" s="866"/>
      <c r="I802" s="867"/>
      <c r="J802" s="479" t="s">
        <v>973</v>
      </c>
      <c r="K802" s="720">
        <f>SUM(K804:K804)</f>
        <v>60</v>
      </c>
    </row>
    <row r="803" spans="2:11" ht="15.75" customHeight="1">
      <c r="B803" s="721"/>
      <c r="C803" s="722"/>
      <c r="D803" s="723"/>
      <c r="E803" s="724"/>
      <c r="F803" s="724"/>
      <c r="G803" s="724"/>
      <c r="H803" s="747"/>
      <c r="I803" s="725"/>
      <c r="J803" s="726"/>
      <c r="K803" s="727"/>
    </row>
    <row r="804" spans="2:11" ht="15.75" customHeight="1">
      <c r="B804" s="728"/>
      <c r="C804" s="50" t="s">
        <v>448</v>
      </c>
      <c r="D804" s="51">
        <v>1</v>
      </c>
      <c r="E804" s="729">
        <v>1</v>
      </c>
      <c r="F804" s="729">
        <v>1</v>
      </c>
      <c r="G804" s="729">
        <v>1</v>
      </c>
      <c r="H804" s="747">
        <f>G804*F804*E804*D804</f>
        <v>1</v>
      </c>
      <c r="I804" s="730">
        <v>60</v>
      </c>
      <c r="J804" s="79" t="s">
        <v>973</v>
      </c>
      <c r="K804" s="731">
        <f>I804*H804</f>
        <v>60</v>
      </c>
    </row>
    <row r="805" spans="2:11" ht="15.75" customHeight="1" thickBot="1">
      <c r="B805" s="728"/>
      <c r="C805" s="50"/>
      <c r="D805" s="51"/>
      <c r="E805" s="729"/>
      <c r="F805" s="729"/>
      <c r="G805" s="729"/>
      <c r="H805" s="747"/>
      <c r="I805" s="730"/>
      <c r="J805" s="732"/>
      <c r="K805" s="733"/>
    </row>
    <row r="806" spans="2:11" ht="15.75" customHeight="1" thickBot="1">
      <c r="B806" s="740">
        <v>404.2</v>
      </c>
      <c r="C806" s="853" t="s">
        <v>449</v>
      </c>
      <c r="D806" s="866"/>
      <c r="E806" s="866"/>
      <c r="F806" s="866"/>
      <c r="G806" s="866"/>
      <c r="H806" s="866"/>
      <c r="I806" s="867"/>
      <c r="J806" s="479" t="s">
        <v>973</v>
      </c>
      <c r="K806" s="720">
        <f>SUM(K808:K808)</f>
        <v>15</v>
      </c>
    </row>
    <row r="807" spans="2:11" ht="15.75" customHeight="1">
      <c r="B807" s="721"/>
      <c r="C807" s="722"/>
      <c r="D807" s="723"/>
      <c r="E807" s="724"/>
      <c r="F807" s="724"/>
      <c r="G807" s="724"/>
      <c r="H807" s="747"/>
      <c r="I807" s="725"/>
      <c r="J807" s="726"/>
      <c r="K807" s="727"/>
    </row>
    <row r="808" spans="2:11" ht="15.75" customHeight="1">
      <c r="B808" s="728"/>
      <c r="C808" s="50" t="s">
        <v>450</v>
      </c>
      <c r="D808" s="51">
        <v>1</v>
      </c>
      <c r="E808" s="729">
        <v>1</v>
      </c>
      <c r="F808" s="729">
        <v>1</v>
      </c>
      <c r="G808" s="729">
        <v>1</v>
      </c>
      <c r="H808" s="747">
        <f>G808*F808*E808*D808</f>
        <v>1</v>
      </c>
      <c r="I808" s="730">
        <v>15</v>
      </c>
      <c r="J808" s="79" t="s">
        <v>973</v>
      </c>
      <c r="K808" s="731">
        <f>I808*H808</f>
        <v>15</v>
      </c>
    </row>
    <row r="809" spans="2:11" ht="15.75" customHeight="1" thickBot="1">
      <c r="B809" s="734"/>
      <c r="C809" s="64"/>
      <c r="D809" s="65"/>
      <c r="E809" s="735"/>
      <c r="F809" s="735"/>
      <c r="G809" s="735"/>
      <c r="H809" s="748"/>
      <c r="I809" s="737"/>
      <c r="J809" s="738"/>
      <c r="K809" s="739"/>
    </row>
    <row r="810" spans="2:11" ht="15.75" customHeight="1" thickBot="1">
      <c r="B810" s="754"/>
      <c r="C810" s="73"/>
      <c r="D810" s="74"/>
      <c r="E810" s="755"/>
      <c r="F810" s="755"/>
      <c r="G810" s="755"/>
      <c r="H810" s="756"/>
      <c r="I810" s="757"/>
      <c r="J810" s="758"/>
      <c r="K810" s="755"/>
    </row>
    <row r="811" spans="2:11" ht="15.75" customHeight="1">
      <c r="B811" s="851" t="s">
        <v>975</v>
      </c>
      <c r="C811" s="856" t="s">
        <v>976</v>
      </c>
      <c r="D811" s="13" t="s">
        <v>977</v>
      </c>
      <c r="E811" s="14" t="s">
        <v>978</v>
      </c>
      <c r="F811" s="14" t="s">
        <v>979</v>
      </c>
      <c r="G811" s="14" t="s">
        <v>980</v>
      </c>
      <c r="H811" s="15" t="s">
        <v>981</v>
      </c>
      <c r="I811" s="16" t="s">
        <v>525</v>
      </c>
      <c r="J811" s="858" t="s">
        <v>982</v>
      </c>
      <c r="K811" s="17" t="s">
        <v>983</v>
      </c>
    </row>
    <row r="812" spans="2:11" ht="15.75" customHeight="1" thickBot="1">
      <c r="B812" s="852"/>
      <c r="C812" s="857"/>
      <c r="D812" s="20" t="s">
        <v>984</v>
      </c>
      <c r="E812" s="21" t="s">
        <v>985</v>
      </c>
      <c r="F812" s="21" t="s">
        <v>986</v>
      </c>
      <c r="G812" s="21" t="s">
        <v>987</v>
      </c>
      <c r="H812" s="22" t="s">
        <v>988</v>
      </c>
      <c r="I812" s="23" t="s">
        <v>526</v>
      </c>
      <c r="J812" s="859"/>
      <c r="K812" s="24"/>
    </row>
    <row r="813" spans="2:11" ht="15.75" customHeight="1">
      <c r="B813" s="296"/>
      <c r="C813" s="314"/>
      <c r="D813" s="315"/>
      <c r="E813" s="316"/>
      <c r="F813" s="316"/>
      <c r="G813" s="316"/>
      <c r="H813" s="316"/>
      <c r="I813" s="317"/>
      <c r="J813" s="318"/>
      <c r="K813" s="302"/>
    </row>
    <row r="814" spans="2:11" ht="15.75" customHeight="1">
      <c r="B814" s="303">
        <v>405</v>
      </c>
      <c r="C814" s="304" t="s">
        <v>451</v>
      </c>
      <c r="D814" s="321"/>
      <c r="E814" s="322"/>
      <c r="F814" s="322"/>
      <c r="G814" s="322"/>
      <c r="H814" s="322"/>
      <c r="I814" s="323"/>
      <c r="J814" s="324"/>
      <c r="K814" s="325"/>
    </row>
    <row r="815" spans="2:11" ht="15.75" customHeight="1" thickBot="1">
      <c r="B815" s="303"/>
      <c r="C815" s="304"/>
      <c r="D815" s="305"/>
      <c r="E815" s="299"/>
      <c r="F815" s="299"/>
      <c r="G815" s="299"/>
      <c r="H815" s="299"/>
      <c r="I815" s="300"/>
      <c r="J815" s="306"/>
      <c r="K815" s="295"/>
    </row>
    <row r="816" spans="2:11" ht="15.75" customHeight="1" thickBot="1">
      <c r="B816" s="489">
        <v>405.1</v>
      </c>
      <c r="C816" s="853" t="s">
        <v>558</v>
      </c>
      <c r="D816" s="854"/>
      <c r="E816" s="854"/>
      <c r="F816" s="854"/>
      <c r="G816" s="854"/>
      <c r="H816" s="854"/>
      <c r="I816" s="855"/>
      <c r="J816" s="479" t="s">
        <v>989</v>
      </c>
      <c r="K816" s="478">
        <f>SUM(K818:K820)</f>
        <v>105</v>
      </c>
    </row>
    <row r="817" spans="2:11" ht="15.75" customHeight="1">
      <c r="B817" s="46"/>
      <c r="C817" s="47"/>
      <c r="D817" s="39"/>
      <c r="E817" s="40"/>
      <c r="F817" s="40"/>
      <c r="G817" s="40"/>
      <c r="H817" s="40"/>
      <c r="I817" s="42"/>
      <c r="J817" s="77"/>
      <c r="K817" s="30"/>
    </row>
    <row r="818" spans="2:11" ht="15.75" customHeight="1">
      <c r="B818" s="49"/>
      <c r="C818" s="55" t="s">
        <v>452</v>
      </c>
      <c r="D818" s="51">
        <v>1</v>
      </c>
      <c r="E818" s="52">
        <v>1</v>
      </c>
      <c r="F818" s="52">
        <v>1</v>
      </c>
      <c r="G818" s="52">
        <v>1</v>
      </c>
      <c r="H818" s="40">
        <f>ROUND(D818*E818*F818*G818,2)</f>
        <v>1</v>
      </c>
      <c r="I818" s="53">
        <v>25</v>
      </c>
      <c r="J818" s="79" t="s">
        <v>989</v>
      </c>
      <c r="K818" s="475">
        <f>H818*I818</f>
        <v>25</v>
      </c>
    </row>
    <row r="819" spans="2:11" ht="15.75" customHeight="1">
      <c r="B819" s="49"/>
      <c r="C819" s="55" t="s">
        <v>453</v>
      </c>
      <c r="D819" s="51">
        <v>1</v>
      </c>
      <c r="E819" s="52">
        <v>1</v>
      </c>
      <c r="F819" s="52">
        <v>1</v>
      </c>
      <c r="G819" s="52">
        <v>1</v>
      </c>
      <c r="H819" s="40">
        <f>ROUND(D819*E819*F819*G819,2)</f>
        <v>1</v>
      </c>
      <c r="I819" s="53">
        <v>60</v>
      </c>
      <c r="J819" s="79" t="s">
        <v>989</v>
      </c>
      <c r="K819" s="475">
        <f>H819*I819</f>
        <v>60</v>
      </c>
    </row>
    <row r="820" spans="2:11" ht="15.75" customHeight="1" thickBot="1">
      <c r="B820" s="49"/>
      <c r="C820" s="55" t="s">
        <v>706</v>
      </c>
      <c r="D820" s="51">
        <v>1</v>
      </c>
      <c r="E820" s="52">
        <v>1</v>
      </c>
      <c r="F820" s="52">
        <v>1</v>
      </c>
      <c r="G820" s="52">
        <v>1</v>
      </c>
      <c r="H820" s="40">
        <f>ROUND(D820*E820*F820*G820,2)</f>
        <v>1</v>
      </c>
      <c r="I820" s="53">
        <v>20</v>
      </c>
      <c r="J820" s="79" t="s">
        <v>989</v>
      </c>
      <c r="K820" s="475">
        <f>H820*I820</f>
        <v>20</v>
      </c>
    </row>
    <row r="821" spans="2:11" ht="15.75" customHeight="1" thickBot="1">
      <c r="B821" s="489">
        <v>405.4</v>
      </c>
      <c r="C821" s="853" t="s">
        <v>454</v>
      </c>
      <c r="D821" s="854"/>
      <c r="E821" s="854"/>
      <c r="F821" s="854"/>
      <c r="G821" s="854"/>
      <c r="H821" s="854"/>
      <c r="I821" s="855"/>
      <c r="J821" s="479" t="s">
        <v>989</v>
      </c>
      <c r="K821" s="478">
        <f>SUM(K823:K830)</f>
        <v>600</v>
      </c>
    </row>
    <row r="822" spans="2:11" ht="15.75" customHeight="1">
      <c r="B822" s="46"/>
      <c r="C822" s="47"/>
      <c r="D822" s="39"/>
      <c r="E822" s="40"/>
      <c r="F822" s="40"/>
      <c r="G822" s="40"/>
      <c r="H822" s="40"/>
      <c r="I822" s="42"/>
      <c r="J822" s="77"/>
      <c r="K822" s="30"/>
    </row>
    <row r="823" spans="2:11" ht="15.75" customHeight="1">
      <c r="B823" s="49"/>
      <c r="C823" s="50" t="s">
        <v>455</v>
      </c>
      <c r="D823" s="51">
        <v>1</v>
      </c>
      <c r="E823" s="52">
        <v>1</v>
      </c>
      <c r="F823" s="52">
        <v>1</v>
      </c>
      <c r="G823" s="52">
        <v>1</v>
      </c>
      <c r="H823" s="40">
        <f>ROUND(D823*E823*F823*G823,2)</f>
        <v>1</v>
      </c>
      <c r="I823" s="53">
        <v>500</v>
      </c>
      <c r="J823" s="79" t="s">
        <v>977</v>
      </c>
      <c r="K823" s="475">
        <f>H823*I823</f>
        <v>500</v>
      </c>
    </row>
    <row r="824" spans="2:11" ht="15.75" customHeight="1">
      <c r="B824" s="49"/>
      <c r="C824" s="55" t="s">
        <v>706</v>
      </c>
      <c r="D824" s="51">
        <v>1</v>
      </c>
      <c r="E824" s="52">
        <v>1</v>
      </c>
      <c r="F824" s="52">
        <v>1</v>
      </c>
      <c r="G824" s="52">
        <v>1</v>
      </c>
      <c r="H824" s="40">
        <f>ROUND(D824*E824*F824*G824,2)</f>
        <v>1</v>
      </c>
      <c r="I824" s="53">
        <f>+K823*20%</f>
        <v>100</v>
      </c>
      <c r="J824" s="79" t="s">
        <v>989</v>
      </c>
      <c r="K824" s="475">
        <f>H824*I824</f>
        <v>100</v>
      </c>
    </row>
    <row r="825" spans="2:11" ht="15.75" customHeight="1" thickBot="1">
      <c r="B825" s="63"/>
      <c r="C825" s="64"/>
      <c r="D825" s="65"/>
      <c r="E825" s="66"/>
      <c r="F825" s="66"/>
      <c r="G825" s="66"/>
      <c r="H825" s="72"/>
      <c r="I825" s="68"/>
      <c r="J825" s="81"/>
      <c r="K825" s="71"/>
    </row>
    <row r="826" spans="2:11" ht="15.75" customHeight="1"/>
    <row r="827" spans="2:11" ht="15.75" customHeight="1" thickBot="1"/>
    <row r="828" spans="2:11" ht="15.75" customHeight="1">
      <c r="B828" s="851" t="s">
        <v>975</v>
      </c>
      <c r="C828" s="856" t="s">
        <v>976</v>
      </c>
      <c r="D828" s="13" t="s">
        <v>977</v>
      </c>
      <c r="E828" s="14" t="s">
        <v>978</v>
      </c>
      <c r="F828" s="14" t="s">
        <v>979</v>
      </c>
      <c r="G828" s="14" t="s">
        <v>980</v>
      </c>
      <c r="H828" s="15" t="s">
        <v>981</v>
      </c>
      <c r="I828" s="16" t="s">
        <v>525</v>
      </c>
      <c r="J828" s="858" t="s">
        <v>982</v>
      </c>
      <c r="K828" s="17" t="s">
        <v>983</v>
      </c>
    </row>
    <row r="829" spans="2:11" ht="15.75" customHeight="1" thickBot="1">
      <c r="B829" s="852"/>
      <c r="C829" s="857"/>
      <c r="D829" s="20" t="s">
        <v>984</v>
      </c>
      <c r="E829" s="21" t="s">
        <v>985</v>
      </c>
      <c r="F829" s="21" t="s">
        <v>986</v>
      </c>
      <c r="G829" s="21" t="s">
        <v>987</v>
      </c>
      <c r="H829" s="22" t="s">
        <v>988</v>
      </c>
      <c r="I829" s="23" t="s">
        <v>526</v>
      </c>
      <c r="J829" s="859"/>
      <c r="K829" s="24"/>
    </row>
    <row r="830" spans="2:11" ht="15.75" customHeight="1">
      <c r="B830" s="296"/>
      <c r="C830" s="314"/>
      <c r="D830" s="315"/>
      <c r="E830" s="316"/>
      <c r="F830" s="316"/>
      <c r="G830" s="316"/>
      <c r="H830" s="316"/>
      <c r="I830" s="317"/>
      <c r="J830" s="318"/>
      <c r="K830" s="302"/>
    </row>
    <row r="831" spans="2:11" ht="15.75" customHeight="1">
      <c r="B831" s="303">
        <v>406</v>
      </c>
      <c r="C831" s="304" t="s">
        <v>456</v>
      </c>
      <c r="D831" s="321"/>
      <c r="E831" s="322"/>
      <c r="F831" s="322"/>
      <c r="G831" s="322"/>
      <c r="H831" s="322"/>
      <c r="I831" s="323"/>
      <c r="J831" s="324"/>
      <c r="K831" s="325"/>
    </row>
    <row r="832" spans="2:11" ht="15.75" customHeight="1" thickBot="1">
      <c r="B832" s="303"/>
      <c r="C832" s="304"/>
      <c r="D832" s="305"/>
      <c r="E832" s="299"/>
      <c r="F832" s="299"/>
      <c r="G832" s="299"/>
      <c r="H832" s="299"/>
      <c r="I832" s="300"/>
      <c r="J832" s="306"/>
      <c r="K832" s="295"/>
    </row>
    <row r="833" spans="2:11" ht="15.75" customHeight="1" thickBot="1">
      <c r="B833" s="489">
        <v>406.1</v>
      </c>
      <c r="C833" s="853" t="s">
        <v>457</v>
      </c>
      <c r="D833" s="854"/>
      <c r="E833" s="854"/>
      <c r="F833" s="854"/>
      <c r="G833" s="854"/>
      <c r="H833" s="854"/>
      <c r="I833" s="855"/>
      <c r="J833" s="479" t="s">
        <v>977</v>
      </c>
      <c r="K833" s="478">
        <f>K835</f>
        <v>15000</v>
      </c>
    </row>
    <row r="834" spans="2:11" ht="15.75" customHeight="1">
      <c r="B834" s="46"/>
      <c r="C834" s="47"/>
      <c r="D834" s="39"/>
      <c r="E834" s="40"/>
      <c r="F834" s="40"/>
      <c r="G834" s="40"/>
      <c r="H834" s="40"/>
      <c r="I834" s="42"/>
      <c r="J834" s="77"/>
      <c r="K834" s="30"/>
    </row>
    <row r="835" spans="2:11" ht="15.75" customHeight="1">
      <c r="B835" s="49"/>
      <c r="C835" s="55" t="s">
        <v>458</v>
      </c>
      <c r="D835" s="51">
        <v>1</v>
      </c>
      <c r="E835" s="52">
        <v>1</v>
      </c>
      <c r="F835" s="52">
        <v>1</v>
      </c>
      <c r="G835" s="52">
        <v>1</v>
      </c>
      <c r="H835" s="40">
        <f>ROUND(D835*E835*F835*G835,2)</f>
        <v>1</v>
      </c>
      <c r="I835" s="53">
        <v>15000</v>
      </c>
      <c r="J835" s="79" t="s">
        <v>977</v>
      </c>
      <c r="K835" s="475">
        <f>H835*I835</f>
        <v>15000</v>
      </c>
    </row>
    <row r="836" spans="2:11" ht="15.75" customHeight="1" thickBot="1">
      <c r="B836" s="49"/>
      <c r="C836" s="50"/>
      <c r="D836" s="51"/>
      <c r="E836" s="52"/>
      <c r="F836" s="52"/>
      <c r="G836" s="52"/>
      <c r="H836" s="40"/>
      <c r="I836" s="53"/>
      <c r="J836" s="79"/>
      <c r="K836" s="84"/>
    </row>
    <row r="837" spans="2:11" ht="15.75" customHeight="1" thickBot="1">
      <c r="B837" s="489">
        <v>406.2</v>
      </c>
      <c r="C837" s="853" t="s">
        <v>459</v>
      </c>
      <c r="D837" s="854"/>
      <c r="E837" s="854"/>
      <c r="F837" s="854"/>
      <c r="G837" s="854"/>
      <c r="H837" s="854"/>
      <c r="I837" s="855"/>
      <c r="J837" s="479" t="s">
        <v>977</v>
      </c>
      <c r="K837" s="478">
        <f>K839</f>
        <v>5000</v>
      </c>
    </row>
    <row r="838" spans="2:11" ht="15.75" customHeight="1">
      <c r="B838" s="46"/>
      <c r="C838" s="47"/>
      <c r="D838" s="39"/>
      <c r="E838" s="40"/>
      <c r="F838" s="40"/>
      <c r="G838" s="40"/>
      <c r="H838" s="40"/>
      <c r="I838" s="42"/>
      <c r="J838" s="77"/>
      <c r="K838" s="30" t="s">
        <v>460</v>
      </c>
    </row>
    <row r="839" spans="2:11" ht="15.75" customHeight="1">
      <c r="B839" s="49"/>
      <c r="C839" s="55" t="s">
        <v>458</v>
      </c>
      <c r="D839" s="51">
        <v>1</v>
      </c>
      <c r="E839" s="52">
        <v>1</v>
      </c>
      <c r="F839" s="52">
        <v>1</v>
      </c>
      <c r="G839" s="52">
        <v>1</v>
      </c>
      <c r="H839" s="40">
        <f>ROUND(D839*E839*F839*G839,2)</f>
        <v>1</v>
      </c>
      <c r="I839" s="53">
        <v>5000</v>
      </c>
      <c r="J839" s="79" t="s">
        <v>977</v>
      </c>
      <c r="K839" s="475">
        <f>H839*I839</f>
        <v>5000</v>
      </c>
    </row>
    <row r="840" spans="2:11" ht="15.75" customHeight="1" thickBot="1">
      <c r="B840" s="49"/>
      <c r="C840" s="50"/>
      <c r="D840" s="51"/>
      <c r="E840" s="52"/>
      <c r="F840" s="52"/>
      <c r="G840" s="52"/>
      <c r="H840" s="40"/>
      <c r="I840" s="53"/>
      <c r="J840" s="79"/>
      <c r="K840" s="84"/>
    </row>
    <row r="841" spans="2:11" ht="15.75" customHeight="1" thickBot="1">
      <c r="B841" s="489">
        <v>406.3</v>
      </c>
      <c r="C841" s="853" t="s">
        <v>564</v>
      </c>
      <c r="D841" s="854"/>
      <c r="E841" s="854"/>
      <c r="F841" s="854"/>
      <c r="G841" s="854"/>
      <c r="H841" s="854"/>
      <c r="I841" s="855"/>
      <c r="J841" s="479" t="s">
        <v>977</v>
      </c>
      <c r="K841" s="478">
        <f>K843</f>
        <v>15000</v>
      </c>
    </row>
    <row r="842" spans="2:11" ht="15.75" customHeight="1">
      <c r="B842" s="46"/>
      <c r="C842" s="47"/>
      <c r="D842" s="39"/>
      <c r="E842" s="40"/>
      <c r="F842" s="40"/>
      <c r="G842" s="40"/>
      <c r="H842" s="40"/>
      <c r="I842" s="42"/>
      <c r="J842" s="77"/>
      <c r="K842" s="30"/>
    </row>
    <row r="843" spans="2:11" ht="15.75" customHeight="1">
      <c r="B843" s="49"/>
      <c r="C843" s="55" t="s">
        <v>458</v>
      </c>
      <c r="D843" s="51">
        <v>1</v>
      </c>
      <c r="E843" s="52">
        <v>1</v>
      </c>
      <c r="F843" s="52">
        <v>1</v>
      </c>
      <c r="G843" s="52">
        <v>1</v>
      </c>
      <c r="H843" s="40">
        <f>ROUND(D843*E843*F843*G843,2)</f>
        <v>1</v>
      </c>
      <c r="I843" s="53">
        <v>15000</v>
      </c>
      <c r="J843" s="79" t="s">
        <v>977</v>
      </c>
      <c r="K843" s="475">
        <f>H843*I843</f>
        <v>15000</v>
      </c>
    </row>
    <row r="844" spans="2:11" ht="15.75" customHeight="1" thickBot="1">
      <c r="B844" s="63"/>
      <c r="C844" s="64"/>
      <c r="D844" s="65"/>
      <c r="E844" s="66"/>
      <c r="F844" s="66"/>
      <c r="G844" s="66"/>
      <c r="H844" s="72"/>
      <c r="I844" s="68"/>
      <c r="J844" s="81"/>
      <c r="K844" s="71"/>
    </row>
    <row r="845" spans="2:11" ht="15.75" customHeight="1" thickBot="1">
      <c r="B845" s="489">
        <v>406.5</v>
      </c>
      <c r="C845" s="485" t="s">
        <v>565</v>
      </c>
      <c r="D845" s="486"/>
      <c r="E845" s="487"/>
      <c r="F845" s="487"/>
      <c r="G845" s="487"/>
      <c r="H845" s="487"/>
      <c r="I845" s="488"/>
      <c r="J845" s="479" t="s">
        <v>977</v>
      </c>
      <c r="K845" s="478">
        <f>SUM(K847:K847)</f>
        <v>65000</v>
      </c>
    </row>
    <row r="846" spans="2:11" ht="15.75" customHeight="1">
      <c r="B846" s="46"/>
      <c r="C846" s="47"/>
      <c r="D846" s="39"/>
      <c r="E846" s="40"/>
      <c r="F846" s="40"/>
      <c r="G846" s="40"/>
      <c r="H846" s="40"/>
      <c r="I846" s="42"/>
      <c r="J846" s="77"/>
      <c r="K846" s="30"/>
    </row>
    <row r="847" spans="2:11" ht="15.75" customHeight="1">
      <c r="B847" s="49"/>
      <c r="C847" s="55" t="s">
        <v>458</v>
      </c>
      <c r="D847" s="51">
        <v>1</v>
      </c>
      <c r="E847" s="52">
        <v>1</v>
      </c>
      <c r="F847" s="52">
        <v>1</v>
      </c>
      <c r="G847" s="52">
        <v>1</v>
      </c>
      <c r="H847" s="40">
        <f>ROUND(D847*E847*F847*G847,2)</f>
        <v>1</v>
      </c>
      <c r="I847" s="53">
        <v>65000</v>
      </c>
      <c r="J847" s="79" t="s">
        <v>977</v>
      </c>
      <c r="K847" s="475">
        <f>H847*I847</f>
        <v>65000</v>
      </c>
    </row>
    <row r="848" spans="2:11" ht="15.75" customHeight="1" thickBot="1">
      <c r="B848" s="63"/>
      <c r="C848" s="64"/>
      <c r="D848" s="65"/>
      <c r="E848" s="66"/>
      <c r="F848" s="66"/>
      <c r="G848" s="66"/>
      <c r="H848" s="72"/>
      <c r="I848" s="68"/>
      <c r="J848" s="81"/>
      <c r="K848" s="71"/>
    </row>
    <row r="849" spans="2:11" ht="15.75" customHeight="1">
      <c r="B849" s="754"/>
      <c r="C849" s="73"/>
      <c r="D849" s="74"/>
      <c r="E849" s="755"/>
      <c r="F849" s="755"/>
      <c r="G849" s="755"/>
      <c r="H849" s="756"/>
      <c r="I849" s="757"/>
      <c r="J849" s="758"/>
      <c r="K849" s="755"/>
    </row>
    <row r="850" spans="2:11" ht="15.75" customHeight="1"/>
    <row r="851" spans="2:11" ht="13.8" thickBot="1"/>
    <row r="852" spans="2:11">
      <c r="B852" s="851" t="s">
        <v>975</v>
      </c>
      <c r="C852" s="856" t="s">
        <v>976</v>
      </c>
      <c r="D852" s="13" t="s">
        <v>977</v>
      </c>
      <c r="E852" s="14" t="s">
        <v>978</v>
      </c>
      <c r="F852" s="14" t="s">
        <v>979</v>
      </c>
      <c r="G852" s="14" t="s">
        <v>980</v>
      </c>
      <c r="H852" s="15" t="s">
        <v>981</v>
      </c>
      <c r="I852" s="16" t="s">
        <v>525</v>
      </c>
      <c r="J852" s="858" t="s">
        <v>982</v>
      </c>
      <c r="K852" s="17" t="s">
        <v>983</v>
      </c>
    </row>
    <row r="853" spans="2:11" ht="27" thickBot="1">
      <c r="B853" s="852"/>
      <c r="C853" s="857"/>
      <c r="D853" s="20" t="s">
        <v>984</v>
      </c>
      <c r="E853" s="21" t="s">
        <v>985</v>
      </c>
      <c r="F853" s="21" t="s">
        <v>986</v>
      </c>
      <c r="G853" s="21" t="s">
        <v>987</v>
      </c>
      <c r="H853" s="22" t="s">
        <v>988</v>
      </c>
      <c r="I853" s="23" t="s">
        <v>526</v>
      </c>
      <c r="J853" s="859"/>
      <c r="K853" s="24"/>
    </row>
    <row r="854" spans="2:11" ht="5.25" customHeight="1">
      <c r="B854" s="296"/>
      <c r="C854" s="314"/>
      <c r="D854" s="315"/>
      <c r="E854" s="316"/>
      <c r="F854" s="316"/>
      <c r="G854" s="316"/>
      <c r="H854" s="316"/>
      <c r="I854" s="317"/>
      <c r="J854" s="318"/>
      <c r="K854" s="302"/>
    </row>
    <row r="855" spans="2:11">
      <c r="B855" s="303">
        <v>408</v>
      </c>
      <c r="C855" s="304" t="s">
        <v>862</v>
      </c>
      <c r="D855" s="321"/>
      <c r="E855" s="322"/>
      <c r="F855" s="322"/>
      <c r="G855" s="322"/>
      <c r="H855" s="322"/>
      <c r="I855" s="323"/>
      <c r="J855" s="324"/>
      <c r="K855" s="325"/>
    </row>
    <row r="856" spans="2:11" ht="6" customHeight="1" thickBot="1">
      <c r="B856" s="303"/>
      <c r="C856" s="304"/>
      <c r="D856" s="305"/>
      <c r="E856" s="299"/>
      <c r="F856" s="299"/>
      <c r="G856" s="299"/>
      <c r="H856" s="299"/>
      <c r="I856" s="300"/>
      <c r="J856" s="306"/>
      <c r="K856" s="295"/>
    </row>
    <row r="857" spans="2:11" ht="35.25" customHeight="1" thickBot="1">
      <c r="B857" s="489">
        <v>408.1</v>
      </c>
      <c r="C857" s="853" t="s">
        <v>595</v>
      </c>
      <c r="D857" s="854"/>
      <c r="E857" s="854"/>
      <c r="F857" s="854"/>
      <c r="G857" s="854"/>
      <c r="H857" s="854"/>
      <c r="I857" s="855"/>
      <c r="J857" s="479" t="s">
        <v>973</v>
      </c>
      <c r="K857" s="478">
        <f>SUM(K859:K859)</f>
        <v>2</v>
      </c>
    </row>
    <row r="858" spans="2:11" ht="16.5" customHeight="1">
      <c r="B858" s="46"/>
      <c r="C858" s="47"/>
      <c r="D858" s="39"/>
      <c r="E858" s="40"/>
      <c r="F858" s="40"/>
      <c r="G858" s="40"/>
      <c r="H858" s="40"/>
      <c r="I858" s="42"/>
      <c r="J858" s="77"/>
      <c r="K858" s="30"/>
    </row>
    <row r="859" spans="2:11" ht="16.5" customHeight="1">
      <c r="B859" s="49"/>
      <c r="C859" s="55" t="s">
        <v>1097</v>
      </c>
      <c r="D859" s="51">
        <v>1</v>
      </c>
      <c r="E859" s="52">
        <v>1</v>
      </c>
      <c r="F859" s="52">
        <v>1</v>
      </c>
      <c r="G859" s="52">
        <v>1</v>
      </c>
      <c r="H859" s="40">
        <f>ROUND(D859*E859*F859*G859,2)</f>
        <v>1</v>
      </c>
      <c r="I859" s="53">
        <v>2</v>
      </c>
      <c r="J859" s="79" t="s">
        <v>973</v>
      </c>
      <c r="K859" s="475">
        <f>H859*I859</f>
        <v>2</v>
      </c>
    </row>
    <row r="860" spans="2:11" ht="15.75" customHeight="1" thickBot="1">
      <c r="B860" s="63"/>
      <c r="C860" s="64"/>
      <c r="D860" s="65"/>
      <c r="E860" s="66"/>
      <c r="F860" s="66"/>
      <c r="G860" s="66"/>
      <c r="H860" s="72"/>
      <c r="I860" s="68"/>
      <c r="J860" s="81"/>
      <c r="K860" s="71"/>
    </row>
    <row r="861" spans="2:11" ht="15.75" customHeight="1" thickBot="1">
      <c r="B861" s="49"/>
      <c r="C861" s="73"/>
      <c r="D861" s="83"/>
      <c r="E861" s="52"/>
      <c r="F861" s="52"/>
      <c r="G861" s="52"/>
      <c r="H861" s="26"/>
      <c r="I861" s="644"/>
      <c r="J861" s="29"/>
      <c r="K861" s="84"/>
    </row>
    <row r="862" spans="2:11">
      <c r="B862" s="851" t="s">
        <v>975</v>
      </c>
      <c r="C862" s="856" t="s">
        <v>976</v>
      </c>
      <c r="D862" s="13" t="s">
        <v>977</v>
      </c>
      <c r="E862" s="14" t="s">
        <v>978</v>
      </c>
      <c r="F862" s="14" t="s">
        <v>979</v>
      </c>
      <c r="G862" s="14" t="s">
        <v>980</v>
      </c>
      <c r="H862" s="15" t="s">
        <v>981</v>
      </c>
      <c r="I862" s="16" t="s">
        <v>525</v>
      </c>
      <c r="J862" s="858" t="s">
        <v>982</v>
      </c>
      <c r="K862" s="17" t="s">
        <v>983</v>
      </c>
    </row>
    <row r="863" spans="2:11" ht="27" thickBot="1">
      <c r="B863" s="852"/>
      <c r="C863" s="857"/>
      <c r="D863" s="20" t="s">
        <v>984</v>
      </c>
      <c r="E863" s="21" t="s">
        <v>985</v>
      </c>
      <c r="F863" s="21" t="s">
        <v>986</v>
      </c>
      <c r="G863" s="21" t="s">
        <v>987</v>
      </c>
      <c r="H863" s="22" t="s">
        <v>988</v>
      </c>
      <c r="I863" s="23" t="s">
        <v>526</v>
      </c>
      <c r="J863" s="859"/>
      <c r="K863" s="24"/>
    </row>
    <row r="864" spans="2:11" ht="4.5" customHeight="1">
      <c r="B864" s="296"/>
      <c r="C864" s="314"/>
      <c r="D864" s="315"/>
      <c r="E864" s="316"/>
      <c r="F864" s="316"/>
      <c r="G864" s="316"/>
      <c r="H864" s="316"/>
      <c r="I864" s="317"/>
      <c r="J864" s="318"/>
      <c r="K864" s="302"/>
    </row>
    <row r="865" spans="2:14">
      <c r="B865" s="303">
        <v>409</v>
      </c>
      <c r="C865" s="304" t="s">
        <v>363</v>
      </c>
      <c r="D865" s="321"/>
      <c r="E865" s="322"/>
      <c r="F865" s="322"/>
      <c r="G865" s="322"/>
      <c r="H865" s="322"/>
      <c r="I865" s="323"/>
      <c r="J865" s="324"/>
      <c r="K865" s="325"/>
      <c r="N865" s="597"/>
    </row>
    <row r="866" spans="2:14" ht="6.75" customHeight="1" thickBot="1">
      <c r="B866" s="303"/>
      <c r="C866" s="304"/>
      <c r="D866" s="305"/>
      <c r="E866" s="299"/>
      <c r="F866" s="299"/>
      <c r="G866" s="299"/>
      <c r="H866" s="299"/>
      <c r="I866" s="300"/>
      <c r="J866" s="306"/>
      <c r="K866" s="295"/>
      <c r="N866" s="597"/>
    </row>
    <row r="867" spans="2:14" ht="42" customHeight="1" thickBot="1">
      <c r="B867" s="489">
        <v>409.1</v>
      </c>
      <c r="C867" s="853" t="s">
        <v>501</v>
      </c>
      <c r="D867" s="854"/>
      <c r="E867" s="854"/>
      <c r="F867" s="854"/>
      <c r="G867" s="854"/>
      <c r="H867" s="854"/>
      <c r="I867" s="855"/>
      <c r="J867" s="479" t="s">
        <v>993</v>
      </c>
      <c r="K867" s="478">
        <f>K868</f>
        <v>22</v>
      </c>
      <c r="N867" s="597"/>
    </row>
    <row r="868" spans="2:14" ht="18" customHeight="1">
      <c r="B868" s="46"/>
      <c r="C868" s="78" t="s">
        <v>364</v>
      </c>
      <c r="D868" s="39">
        <v>1</v>
      </c>
      <c r="E868" s="40">
        <v>1</v>
      </c>
      <c r="F868" s="40">
        <v>1</v>
      </c>
      <c r="G868" s="40">
        <v>1</v>
      </c>
      <c r="H868" s="40">
        <v>1</v>
      </c>
      <c r="I868" s="42">
        <v>22</v>
      </c>
      <c r="J868" s="77"/>
      <c r="K868" s="30">
        <f>I868</f>
        <v>22</v>
      </c>
      <c r="N868" s="597"/>
    </row>
    <row r="869" spans="2:14" ht="18" customHeight="1" thickBot="1">
      <c r="B869" s="49"/>
      <c r="C869" s="55"/>
      <c r="D869" s="51"/>
      <c r="E869" s="52"/>
      <c r="F869" s="52"/>
      <c r="G869" s="52"/>
      <c r="H869" s="40"/>
      <c r="I869" s="53"/>
      <c r="J869" s="79"/>
      <c r="K869" s="475"/>
      <c r="N869" s="597"/>
    </row>
    <row r="870" spans="2:14" ht="42" customHeight="1" thickBot="1">
      <c r="B870" s="489">
        <v>409.1</v>
      </c>
      <c r="C870" s="853" t="s">
        <v>502</v>
      </c>
      <c r="D870" s="854"/>
      <c r="E870" s="854"/>
      <c r="F870" s="854"/>
      <c r="G870" s="854"/>
      <c r="H870" s="854"/>
      <c r="I870" s="855"/>
      <c r="J870" s="479" t="s">
        <v>993</v>
      </c>
      <c r="K870" s="478">
        <f>K871</f>
        <v>24</v>
      </c>
      <c r="N870" s="597"/>
    </row>
    <row r="871" spans="2:14" ht="18" customHeight="1">
      <c r="B871" s="49"/>
      <c r="C871" s="55" t="s">
        <v>365</v>
      </c>
      <c r="D871" s="51">
        <v>1</v>
      </c>
      <c r="E871" s="52">
        <v>1</v>
      </c>
      <c r="F871" s="52">
        <v>1</v>
      </c>
      <c r="G871" s="52">
        <v>1</v>
      </c>
      <c r="H871" s="40">
        <v>1</v>
      </c>
      <c r="I871" s="53">
        <v>24</v>
      </c>
      <c r="J871" s="79"/>
      <c r="K871" s="475">
        <f>I871</f>
        <v>24</v>
      </c>
      <c r="N871" s="597"/>
    </row>
    <row r="872" spans="2:14" ht="18" customHeight="1">
      <c r="B872" s="49"/>
      <c r="C872" s="55"/>
      <c r="D872" s="51"/>
      <c r="E872" s="52"/>
      <c r="F872" s="52"/>
      <c r="G872" s="52"/>
      <c r="H872" s="40"/>
      <c r="I872" s="53"/>
      <c r="J872" s="79"/>
      <c r="K872" s="475"/>
      <c r="N872" s="597"/>
    </row>
    <row r="873" spans="2:14" ht="18" customHeight="1" thickBot="1">
      <c r="B873" s="63"/>
      <c r="C873" s="64"/>
      <c r="D873" s="65"/>
      <c r="E873" s="66"/>
      <c r="F873" s="66"/>
      <c r="G873" s="66"/>
      <c r="H873" s="72"/>
      <c r="I873" s="68"/>
      <c r="J873" s="81"/>
      <c r="K873" s="71"/>
      <c r="N873" s="597"/>
    </row>
    <row r="874" spans="2:14" ht="18" customHeight="1" thickBot="1">
      <c r="B874" s="49"/>
      <c r="C874" s="73"/>
      <c r="D874" s="83"/>
      <c r="E874" s="52"/>
      <c r="F874" s="52"/>
      <c r="G874" s="52"/>
      <c r="H874" s="26"/>
      <c r="I874" s="644"/>
      <c r="J874" s="29"/>
      <c r="K874" s="84"/>
    </row>
    <row r="875" spans="2:14">
      <c r="B875" s="851" t="s">
        <v>975</v>
      </c>
      <c r="C875" s="856" t="s">
        <v>976</v>
      </c>
      <c r="D875" s="13" t="s">
        <v>977</v>
      </c>
      <c r="E875" s="14" t="s">
        <v>978</v>
      </c>
      <c r="F875" s="14" t="s">
        <v>979</v>
      </c>
      <c r="G875" s="14" t="s">
        <v>980</v>
      </c>
      <c r="H875" s="15" t="s">
        <v>981</v>
      </c>
      <c r="I875" s="16" t="s">
        <v>525</v>
      </c>
      <c r="J875" s="858" t="s">
        <v>982</v>
      </c>
      <c r="K875" s="17" t="s">
        <v>983</v>
      </c>
    </row>
    <row r="876" spans="2:14" ht="27" thickBot="1">
      <c r="B876" s="852"/>
      <c r="C876" s="857"/>
      <c r="D876" s="20" t="s">
        <v>984</v>
      </c>
      <c r="E876" s="21" t="s">
        <v>985</v>
      </c>
      <c r="F876" s="21" t="s">
        <v>986</v>
      </c>
      <c r="G876" s="21" t="s">
        <v>987</v>
      </c>
      <c r="H876" s="22" t="s">
        <v>988</v>
      </c>
      <c r="I876" s="23" t="s">
        <v>526</v>
      </c>
      <c r="J876" s="859"/>
      <c r="K876" s="24"/>
    </row>
    <row r="877" spans="2:14" ht="4.5" customHeight="1">
      <c r="B877" s="296"/>
      <c r="C877" s="314"/>
      <c r="D877" s="315"/>
      <c r="E877" s="316"/>
      <c r="F877" s="316"/>
      <c r="G877" s="316"/>
      <c r="H877" s="316"/>
      <c r="I877" s="317"/>
      <c r="J877" s="318"/>
      <c r="K877" s="302"/>
    </row>
    <row r="878" spans="2:14">
      <c r="B878" s="303">
        <v>410</v>
      </c>
      <c r="C878" s="304" t="s">
        <v>863</v>
      </c>
      <c r="D878" s="321"/>
      <c r="E878" s="322"/>
      <c r="F878" s="322"/>
      <c r="G878" s="322"/>
      <c r="H878" s="322"/>
      <c r="I878" s="323"/>
      <c r="J878" s="324"/>
      <c r="K878" s="325"/>
    </row>
    <row r="879" spans="2:14" ht="6.75" customHeight="1" thickBot="1">
      <c r="B879" s="303"/>
      <c r="C879" s="304"/>
      <c r="D879" s="305"/>
      <c r="E879" s="299"/>
      <c r="F879" s="299"/>
      <c r="G879" s="299"/>
      <c r="H879" s="299"/>
      <c r="I879" s="300"/>
      <c r="J879" s="306"/>
      <c r="K879" s="295"/>
    </row>
    <row r="880" spans="2:14" ht="42" customHeight="1" thickBot="1">
      <c r="B880" s="489">
        <v>410.1</v>
      </c>
      <c r="C880" s="853" t="s">
        <v>105</v>
      </c>
      <c r="D880" s="854"/>
      <c r="E880" s="854"/>
      <c r="F880" s="854"/>
      <c r="G880" s="854"/>
      <c r="H880" s="854"/>
      <c r="I880" s="855"/>
      <c r="J880" s="479" t="s">
        <v>973</v>
      </c>
      <c r="K880" s="478">
        <v>400</v>
      </c>
    </row>
    <row r="881" spans="2:11" ht="18" customHeight="1">
      <c r="B881" s="46"/>
      <c r="C881" s="47"/>
      <c r="D881" s="39"/>
      <c r="E881" s="40"/>
      <c r="F881" s="40"/>
      <c r="G881" s="40"/>
      <c r="H881" s="40"/>
      <c r="I881" s="42"/>
      <c r="J881" s="77"/>
      <c r="K881" s="30"/>
    </row>
    <row r="882" spans="2:11" ht="18" customHeight="1">
      <c r="B882" s="49"/>
      <c r="C882" s="55" t="s">
        <v>106</v>
      </c>
      <c r="D882" s="51">
        <v>1</v>
      </c>
      <c r="E882" s="52">
        <v>1</v>
      </c>
      <c r="F882" s="52">
        <v>1</v>
      </c>
      <c r="G882" s="52">
        <v>1</v>
      </c>
      <c r="H882" s="40">
        <f>ROUND(D882*E882*F882*G882,2)</f>
        <v>1</v>
      </c>
      <c r="I882" s="53"/>
      <c r="J882" s="79" t="s">
        <v>973</v>
      </c>
      <c r="K882" s="475">
        <f>H882*I882</f>
        <v>0</v>
      </c>
    </row>
    <row r="883" spans="2:11" ht="18" customHeight="1">
      <c r="B883" s="49"/>
      <c r="C883" s="50" t="s">
        <v>107</v>
      </c>
      <c r="D883" s="51">
        <v>1</v>
      </c>
      <c r="E883" s="52">
        <v>1</v>
      </c>
      <c r="F883" s="52">
        <v>1</v>
      </c>
      <c r="G883" s="52">
        <v>1</v>
      </c>
      <c r="H883" s="40">
        <v>1</v>
      </c>
      <c r="I883" s="53"/>
      <c r="J883" s="79"/>
      <c r="K883" s="475"/>
    </row>
    <row r="884" spans="2:11" ht="18" customHeight="1">
      <c r="B884" s="49"/>
      <c r="C884" s="55" t="s">
        <v>108</v>
      </c>
      <c r="D884" s="51">
        <v>1</v>
      </c>
      <c r="E884" s="52">
        <v>1</v>
      </c>
      <c r="F884" s="52">
        <v>1</v>
      </c>
      <c r="G884" s="52">
        <v>1</v>
      </c>
      <c r="H884" s="40">
        <f>ROUND(D884*E884*F884*G884,2)</f>
        <v>1</v>
      </c>
      <c r="I884" s="53"/>
      <c r="J884" s="79" t="s">
        <v>989</v>
      </c>
      <c r="K884" s="475">
        <f>H884*I884</f>
        <v>0</v>
      </c>
    </row>
    <row r="885" spans="2:11" ht="18" customHeight="1">
      <c r="B885" s="49"/>
      <c r="C885" s="55"/>
      <c r="D885" s="51"/>
      <c r="E885" s="52"/>
      <c r="F885" s="52"/>
      <c r="G885" s="52"/>
      <c r="H885" s="40"/>
      <c r="I885" s="53"/>
      <c r="J885" s="79"/>
      <c r="K885" s="475"/>
    </row>
    <row r="886" spans="2:11" ht="18" customHeight="1" thickBot="1">
      <c r="B886" s="63"/>
      <c r="C886" s="64"/>
      <c r="D886" s="65"/>
      <c r="E886" s="66"/>
      <c r="F886" s="66"/>
      <c r="G886" s="66"/>
      <c r="H886" s="72"/>
      <c r="I886" s="68"/>
      <c r="J886" s="81"/>
      <c r="K886" s="71"/>
    </row>
    <row r="888" spans="2:11" ht="13.8" thickBot="1"/>
    <row r="889" spans="2:11">
      <c r="B889" s="851" t="s">
        <v>975</v>
      </c>
      <c r="C889" s="856" t="s">
        <v>976</v>
      </c>
      <c r="D889" s="13" t="s">
        <v>977</v>
      </c>
      <c r="E889" s="14" t="s">
        <v>978</v>
      </c>
      <c r="F889" s="14" t="s">
        <v>979</v>
      </c>
      <c r="G889" s="14" t="s">
        <v>980</v>
      </c>
      <c r="H889" s="15" t="s">
        <v>981</v>
      </c>
      <c r="I889" s="16" t="s">
        <v>525</v>
      </c>
      <c r="J889" s="858" t="s">
        <v>982</v>
      </c>
      <c r="K889" s="17" t="s">
        <v>983</v>
      </c>
    </row>
    <row r="890" spans="2:11" ht="27" thickBot="1">
      <c r="B890" s="852"/>
      <c r="C890" s="857"/>
      <c r="D890" s="20" t="s">
        <v>984</v>
      </c>
      <c r="E890" s="21" t="s">
        <v>985</v>
      </c>
      <c r="F890" s="21" t="s">
        <v>986</v>
      </c>
      <c r="G890" s="21" t="s">
        <v>987</v>
      </c>
      <c r="H890" s="22" t="s">
        <v>988</v>
      </c>
      <c r="I890" s="23" t="s">
        <v>526</v>
      </c>
      <c r="J890" s="859"/>
      <c r="K890" s="24"/>
    </row>
    <row r="891" spans="2:11" ht="6.75" customHeight="1">
      <c r="B891" s="296"/>
      <c r="C891" s="314"/>
      <c r="D891" s="315"/>
      <c r="E891" s="316"/>
      <c r="F891" s="316"/>
      <c r="G891" s="316"/>
      <c r="H891" s="316"/>
      <c r="I891" s="317"/>
      <c r="J891" s="318"/>
      <c r="K891" s="302"/>
    </row>
    <row r="892" spans="2:11">
      <c r="B892" s="303">
        <v>411</v>
      </c>
      <c r="C892" s="304" t="s">
        <v>864</v>
      </c>
      <c r="D892" s="321"/>
      <c r="E892" s="322"/>
      <c r="F892" s="322"/>
      <c r="G892" s="322"/>
      <c r="H892" s="322"/>
      <c r="I892" s="323"/>
      <c r="J892" s="324"/>
      <c r="K892" s="325"/>
    </row>
    <row r="893" spans="2:11" ht="6" customHeight="1" thickBot="1">
      <c r="B893" s="303"/>
      <c r="C893" s="304"/>
      <c r="D893" s="305"/>
      <c r="E893" s="299"/>
      <c r="F893" s="299"/>
      <c r="G893" s="299"/>
      <c r="H893" s="299"/>
      <c r="I893" s="300"/>
      <c r="J893" s="306"/>
      <c r="K893" s="295"/>
    </row>
    <row r="894" spans="2:11" ht="31.5" customHeight="1" thickBot="1">
      <c r="B894" s="489">
        <v>411.1</v>
      </c>
      <c r="C894" s="853" t="s">
        <v>500</v>
      </c>
      <c r="D894" s="854"/>
      <c r="E894" s="854"/>
      <c r="F894" s="854"/>
      <c r="G894" s="854"/>
      <c r="H894" s="854"/>
      <c r="I894" s="855"/>
      <c r="J894" s="479" t="s">
        <v>989</v>
      </c>
      <c r="K894" s="478">
        <f>SUM(K896:K896)</f>
        <v>1650</v>
      </c>
    </row>
    <row r="895" spans="2:11" ht="15.75" customHeight="1">
      <c r="B895" s="46"/>
      <c r="C895" s="47"/>
      <c r="D895" s="39"/>
      <c r="E895" s="40"/>
      <c r="F895" s="40"/>
      <c r="G895" s="40"/>
      <c r="H895" s="40"/>
      <c r="I895" s="42"/>
      <c r="J895" s="77"/>
      <c r="K895" s="30"/>
    </row>
    <row r="896" spans="2:11" ht="15.75" customHeight="1">
      <c r="B896" s="49"/>
      <c r="C896" s="55" t="s">
        <v>1098</v>
      </c>
      <c r="D896" s="51">
        <v>1</v>
      </c>
      <c r="E896" s="52">
        <v>1</v>
      </c>
      <c r="F896" s="52">
        <v>1</v>
      </c>
      <c r="G896" s="52">
        <v>1</v>
      </c>
      <c r="H896" s="40">
        <f>ROUND(D896*E896*F896*G896,2)</f>
        <v>1</v>
      </c>
      <c r="I896" s="53">
        <v>1650</v>
      </c>
      <c r="J896" s="79" t="s">
        <v>989</v>
      </c>
      <c r="K896" s="475">
        <f>H896*I896</f>
        <v>1650</v>
      </c>
    </row>
    <row r="897" spans="2:11" ht="17.25" customHeight="1" thickBot="1">
      <c r="B897" s="49"/>
      <c r="C897" s="50"/>
      <c r="D897" s="51"/>
      <c r="E897" s="52"/>
      <c r="F897" s="52"/>
      <c r="G897" s="52"/>
      <c r="H897" s="40"/>
      <c r="I897" s="53"/>
      <c r="J897" s="79"/>
      <c r="K897" s="84"/>
    </row>
    <row r="898" spans="2:11" ht="30.75" customHeight="1" thickBot="1">
      <c r="B898" s="489">
        <v>411.21</v>
      </c>
      <c r="C898" s="853" t="s">
        <v>183</v>
      </c>
      <c r="D898" s="854"/>
      <c r="E898" s="854"/>
      <c r="F898" s="854"/>
      <c r="G898" s="854"/>
      <c r="H898" s="854"/>
      <c r="I898" s="855"/>
      <c r="J898" s="479" t="s">
        <v>977</v>
      </c>
      <c r="K898" s="478">
        <f>SUM(K900:K900)</f>
        <v>6000</v>
      </c>
    </row>
    <row r="899" spans="2:11" ht="15.75" customHeight="1">
      <c r="B899" s="46"/>
      <c r="C899" s="47"/>
      <c r="D899" s="39"/>
      <c r="E899" s="40"/>
      <c r="F899" s="40"/>
      <c r="G899" s="40"/>
      <c r="H899" s="40"/>
      <c r="I899" s="42"/>
      <c r="J899" s="77"/>
      <c r="K899" s="30"/>
    </row>
    <row r="900" spans="2:11" ht="17.25" customHeight="1">
      <c r="B900" s="49"/>
      <c r="C900" s="55" t="s">
        <v>1099</v>
      </c>
      <c r="D900" s="51">
        <v>1</v>
      </c>
      <c r="E900" s="52">
        <v>1</v>
      </c>
      <c r="F900" s="52">
        <v>1</v>
      </c>
      <c r="G900" s="52">
        <v>1</v>
      </c>
      <c r="H900" s="40">
        <f>ROUND(D900*E900*F900*G900,2)</f>
        <v>1</v>
      </c>
      <c r="I900" s="53">
        <v>6000</v>
      </c>
      <c r="J900" s="79" t="s">
        <v>977</v>
      </c>
      <c r="K900" s="475">
        <f>H900*I900</f>
        <v>6000</v>
      </c>
    </row>
    <row r="901" spans="2:11" ht="18" customHeight="1" thickBot="1">
      <c r="B901" s="63"/>
      <c r="C901" s="64"/>
      <c r="D901" s="65"/>
      <c r="E901" s="66"/>
      <c r="F901" s="66"/>
      <c r="G901" s="66"/>
      <c r="H901" s="72"/>
      <c r="I901" s="68"/>
      <c r="J901" s="81"/>
      <c r="K901" s="71"/>
    </row>
    <row r="902" spans="2:11" ht="30.75" customHeight="1" thickBot="1">
      <c r="B902" s="489">
        <v>411.22</v>
      </c>
      <c r="C902" s="853" t="s">
        <v>503</v>
      </c>
      <c r="D902" s="854"/>
      <c r="E902" s="854"/>
      <c r="F902" s="854"/>
      <c r="G902" s="854"/>
      <c r="H902" s="854"/>
      <c r="I902" s="855"/>
      <c r="J902" s="479" t="s">
        <v>977</v>
      </c>
      <c r="K902" s="478">
        <f>SUM(K904:K904)</f>
        <v>650</v>
      </c>
    </row>
    <row r="903" spans="2:11" ht="15.75" customHeight="1">
      <c r="B903" s="46"/>
      <c r="C903" s="47"/>
      <c r="D903" s="39"/>
      <c r="E903" s="40"/>
      <c r="F903" s="40"/>
      <c r="G903" s="40"/>
      <c r="H903" s="40"/>
      <c r="I903" s="42"/>
      <c r="J903" s="77"/>
      <c r="K903" s="30"/>
    </row>
    <row r="904" spans="2:11" ht="17.25" customHeight="1">
      <c r="B904" s="49"/>
      <c r="C904" s="55" t="s">
        <v>1099</v>
      </c>
      <c r="D904" s="51">
        <v>1</v>
      </c>
      <c r="E904" s="52">
        <v>1</v>
      </c>
      <c r="F904" s="52">
        <v>1</v>
      </c>
      <c r="G904" s="52">
        <v>1</v>
      </c>
      <c r="H904" s="40">
        <f>ROUND(D904*E904*F904*G904,2)</f>
        <v>1</v>
      </c>
      <c r="I904" s="53">
        <v>650</v>
      </c>
      <c r="J904" s="79" t="s">
        <v>977</v>
      </c>
      <c r="K904" s="475">
        <f>H904*I904</f>
        <v>650</v>
      </c>
    </row>
    <row r="905" spans="2:11" ht="18" customHeight="1" thickBot="1">
      <c r="B905" s="63"/>
      <c r="C905" s="64"/>
      <c r="D905" s="65"/>
      <c r="E905" s="66"/>
      <c r="F905" s="66"/>
      <c r="G905" s="66"/>
      <c r="H905" s="72"/>
      <c r="I905" s="68"/>
      <c r="J905" s="81"/>
      <c r="K905" s="71"/>
    </row>
    <row r="906" spans="2:11" ht="13.8" thickBot="1"/>
    <row r="907" spans="2:11">
      <c r="B907" s="851" t="s">
        <v>975</v>
      </c>
      <c r="C907" s="851" t="s">
        <v>976</v>
      </c>
      <c r="D907" s="13" t="s">
        <v>977</v>
      </c>
      <c r="E907" s="14" t="s">
        <v>978</v>
      </c>
      <c r="F907" s="14" t="s">
        <v>979</v>
      </c>
      <c r="G907" s="14" t="s">
        <v>980</v>
      </c>
      <c r="H907" s="15" t="s">
        <v>981</v>
      </c>
      <c r="I907" s="16" t="s">
        <v>525</v>
      </c>
      <c r="J907" s="851" t="s">
        <v>982</v>
      </c>
      <c r="K907" s="17" t="s">
        <v>983</v>
      </c>
    </row>
    <row r="908" spans="2:11" ht="27" thickBot="1">
      <c r="B908" s="852"/>
      <c r="C908" s="852"/>
      <c r="D908" s="20" t="s">
        <v>984</v>
      </c>
      <c r="E908" s="21" t="s">
        <v>985</v>
      </c>
      <c r="F908" s="21" t="s">
        <v>986</v>
      </c>
      <c r="G908" s="21" t="s">
        <v>987</v>
      </c>
      <c r="H908" s="22" t="s">
        <v>988</v>
      </c>
      <c r="I908" s="23" t="s">
        <v>526</v>
      </c>
      <c r="J908" s="852"/>
      <c r="K908" s="24"/>
    </row>
    <row r="909" spans="2:11" ht="5.25" customHeight="1">
      <c r="B909" s="296"/>
      <c r="C909" s="314"/>
      <c r="D909" s="315"/>
      <c r="E909" s="316"/>
      <c r="F909" s="316"/>
      <c r="G909" s="316"/>
      <c r="H909" s="316"/>
      <c r="I909" s="317"/>
      <c r="J909" s="318"/>
      <c r="K909" s="302"/>
    </row>
    <row r="910" spans="2:11">
      <c r="B910" s="303">
        <v>412</v>
      </c>
      <c r="C910" s="304" t="s">
        <v>866</v>
      </c>
      <c r="D910" s="321"/>
      <c r="E910" s="322"/>
      <c r="F910" s="322"/>
      <c r="G910" s="322"/>
      <c r="H910" s="322"/>
      <c r="I910" s="323"/>
      <c r="J910" s="324"/>
      <c r="K910" s="325"/>
    </row>
    <row r="911" spans="2:11" ht="5.25" customHeight="1" thickBot="1">
      <c r="B911" s="303"/>
      <c r="C911" s="304"/>
      <c r="D911" s="305"/>
      <c r="E911" s="299"/>
      <c r="F911" s="299"/>
      <c r="G911" s="299"/>
      <c r="H911" s="299"/>
      <c r="I911" s="300"/>
      <c r="J911" s="306"/>
      <c r="K911" s="295"/>
    </row>
    <row r="912" spans="2:11" ht="27" customHeight="1" thickBot="1">
      <c r="B912" s="489">
        <v>412.1</v>
      </c>
      <c r="C912" s="853" t="s">
        <v>179</v>
      </c>
      <c r="D912" s="854"/>
      <c r="E912" s="854"/>
      <c r="F912" s="854"/>
      <c r="G912" s="854"/>
      <c r="H912" s="854"/>
      <c r="I912" s="855"/>
      <c r="J912" s="479" t="s">
        <v>973</v>
      </c>
      <c r="K912" s="478">
        <f>SUM(K914:K916)</f>
        <v>194.5</v>
      </c>
    </row>
    <row r="913" spans="2:11" ht="16.5" customHeight="1">
      <c r="B913" s="46"/>
      <c r="C913" s="47"/>
      <c r="D913" s="39"/>
      <c r="E913" s="40"/>
      <c r="F913" s="40"/>
      <c r="G913" s="40"/>
      <c r="H913" s="40"/>
      <c r="I913" s="42"/>
      <c r="J913" s="77"/>
      <c r="K913" s="30"/>
    </row>
    <row r="914" spans="2:11" ht="15.75" customHeight="1">
      <c r="B914" s="49"/>
      <c r="C914" s="55" t="s">
        <v>186</v>
      </c>
      <c r="D914" s="51">
        <v>1</v>
      </c>
      <c r="E914" s="52">
        <v>1</v>
      </c>
      <c r="F914" s="52">
        <v>1</v>
      </c>
      <c r="G914" s="52">
        <v>1</v>
      </c>
      <c r="H914" s="40">
        <f>ROUND(D914*E914*F914*G914,2)</f>
        <v>1</v>
      </c>
      <c r="I914" s="53">
        <v>98</v>
      </c>
      <c r="J914" s="79" t="s">
        <v>973</v>
      </c>
      <c r="K914" s="475">
        <f>H914*I914</f>
        <v>98</v>
      </c>
    </row>
    <row r="915" spans="2:11" ht="26.4">
      <c r="B915" s="49"/>
      <c r="C915" s="501" t="s">
        <v>187</v>
      </c>
      <c r="D915" s="51">
        <v>1</v>
      </c>
      <c r="E915" s="52">
        <v>1</v>
      </c>
      <c r="F915" s="52">
        <v>1</v>
      </c>
      <c r="G915" s="52">
        <v>0.25</v>
      </c>
      <c r="H915" s="40">
        <f>ROUND(D915*E915*F915*G915,2)</f>
        <v>0.25</v>
      </c>
      <c r="I915" s="53">
        <v>190</v>
      </c>
      <c r="J915" s="79" t="s">
        <v>973</v>
      </c>
      <c r="K915" s="475">
        <f>H915*I915</f>
        <v>47.5</v>
      </c>
    </row>
    <row r="916" spans="2:11" ht="18" customHeight="1" thickBot="1">
      <c r="B916" s="49"/>
      <c r="C916" s="55" t="s">
        <v>189</v>
      </c>
      <c r="D916" s="649">
        <v>0.1</v>
      </c>
      <c r="E916" s="52">
        <v>1</v>
      </c>
      <c r="F916" s="52">
        <v>1</v>
      </c>
      <c r="G916" s="52">
        <v>1</v>
      </c>
      <c r="H916" s="40">
        <f>D916</f>
        <v>0.1</v>
      </c>
      <c r="I916" s="53">
        <v>490</v>
      </c>
      <c r="J916" s="79" t="s">
        <v>977</v>
      </c>
      <c r="K916" s="685">
        <f>I916*H916</f>
        <v>49</v>
      </c>
    </row>
    <row r="917" spans="2:11" ht="18" customHeight="1" thickBot="1">
      <c r="B917" s="489">
        <v>412.2</v>
      </c>
      <c r="C917" s="853" t="s">
        <v>601</v>
      </c>
      <c r="D917" s="854"/>
      <c r="E917" s="854"/>
      <c r="F917" s="854"/>
      <c r="G917" s="854"/>
      <c r="H917" s="854"/>
      <c r="I917" s="855"/>
      <c r="J917" s="479" t="s">
        <v>973</v>
      </c>
      <c r="K917" s="478">
        <f>SUM(K919:K920)</f>
        <v>117</v>
      </c>
    </row>
    <row r="918" spans="2:11" ht="18" customHeight="1">
      <c r="B918" s="46"/>
      <c r="C918" s="47"/>
      <c r="D918" s="39"/>
      <c r="E918" s="40"/>
      <c r="F918" s="40"/>
      <c r="G918" s="40"/>
      <c r="H918" s="40"/>
      <c r="I918" s="42"/>
      <c r="J918" s="77"/>
      <c r="K918" s="30"/>
    </row>
    <row r="919" spans="2:11" ht="18" customHeight="1">
      <c r="B919" s="49"/>
      <c r="C919" s="55" t="s">
        <v>186</v>
      </c>
      <c r="D919" s="51">
        <v>1</v>
      </c>
      <c r="E919" s="52">
        <v>1</v>
      </c>
      <c r="F919" s="52">
        <v>1</v>
      </c>
      <c r="G919" s="52">
        <v>1</v>
      </c>
      <c r="H919" s="40">
        <f>ROUND(D919*E919*F919*G919,2)</f>
        <v>1</v>
      </c>
      <c r="I919" s="53">
        <v>98</v>
      </c>
      <c r="J919" s="79" t="s">
        <v>973</v>
      </c>
      <c r="K919" s="475">
        <f>H919*I919</f>
        <v>98</v>
      </c>
    </row>
    <row r="920" spans="2:11" ht="26.4">
      <c r="B920" s="49"/>
      <c r="C920" s="501" t="s">
        <v>187</v>
      </c>
      <c r="D920" s="51">
        <v>1</v>
      </c>
      <c r="E920" s="52">
        <v>1</v>
      </c>
      <c r="F920" s="52">
        <v>1</v>
      </c>
      <c r="G920" s="52">
        <v>0.1</v>
      </c>
      <c r="H920" s="40">
        <f>ROUND(D920*E920*F920*G920,2)</f>
        <v>0.1</v>
      </c>
      <c r="I920" s="53">
        <v>190</v>
      </c>
      <c r="J920" s="79" t="s">
        <v>993</v>
      </c>
      <c r="K920" s="475">
        <f>H920*I920</f>
        <v>19</v>
      </c>
    </row>
    <row r="921" spans="2:11" ht="18" customHeight="1">
      <c r="B921" s="49"/>
      <c r="C921" s="50"/>
      <c r="D921" s="51"/>
      <c r="E921" s="52"/>
      <c r="F921" s="52"/>
      <c r="G921" s="52"/>
      <c r="H921" s="40"/>
      <c r="I921" s="53"/>
      <c r="J921" s="79"/>
      <c r="K921" s="84"/>
    </row>
    <row r="922" spans="2:11" ht="18" customHeight="1" thickBot="1">
      <c r="B922" s="49"/>
      <c r="C922" s="73"/>
      <c r="D922" s="65"/>
      <c r="E922" s="66"/>
      <c r="F922" s="66"/>
      <c r="G922" s="66"/>
      <c r="H922" s="72"/>
      <c r="I922" s="68"/>
      <c r="J922" s="79"/>
      <c r="K922" s="84"/>
    </row>
    <row r="923" spans="2:11" ht="30.75" customHeight="1" thickBot="1">
      <c r="B923" s="489">
        <v>412.3</v>
      </c>
      <c r="C923" s="853" t="s">
        <v>602</v>
      </c>
      <c r="D923" s="854"/>
      <c r="E923" s="854"/>
      <c r="F923" s="854"/>
      <c r="G923" s="854"/>
      <c r="H923" s="854"/>
      <c r="I923" s="855"/>
      <c r="J923" s="479" t="s">
        <v>989</v>
      </c>
      <c r="K923" s="478">
        <f>SUM(K925:K926)</f>
        <v>138.6</v>
      </c>
    </row>
    <row r="924" spans="2:11">
      <c r="B924" s="46"/>
      <c r="C924" s="47"/>
      <c r="D924" s="39"/>
      <c r="E924" s="40"/>
      <c r="F924" s="40"/>
      <c r="G924" s="40"/>
      <c r="H924" s="40"/>
      <c r="I924" s="42"/>
      <c r="J924" s="77"/>
      <c r="K924" s="30"/>
    </row>
    <row r="925" spans="2:11" ht="16.5" customHeight="1">
      <c r="B925" s="49"/>
      <c r="C925" s="55" t="s">
        <v>524</v>
      </c>
      <c r="D925" s="51">
        <v>1</v>
      </c>
      <c r="E925" s="52">
        <v>1</v>
      </c>
      <c r="F925" s="52">
        <v>1</v>
      </c>
      <c r="G925" s="52">
        <v>1</v>
      </c>
      <c r="H925" s="40">
        <f>ROUND(D925*E925*F925*G925,2)</f>
        <v>1</v>
      </c>
      <c r="I925" s="53">
        <v>125</v>
      </c>
      <c r="J925" s="79" t="s">
        <v>989</v>
      </c>
      <c r="K925" s="475">
        <f>H925*I925</f>
        <v>125</v>
      </c>
    </row>
    <row r="926" spans="2:11" ht="16.5" customHeight="1">
      <c r="B926" s="49"/>
      <c r="C926" s="55" t="s">
        <v>188</v>
      </c>
      <c r="D926" s="51">
        <v>0.1</v>
      </c>
      <c r="E926" s="52">
        <v>1</v>
      </c>
      <c r="F926" s="52">
        <v>1</v>
      </c>
      <c r="G926" s="52">
        <v>1</v>
      </c>
      <c r="H926" s="40">
        <f>ROUND(D926*E926*F926*G926,2)</f>
        <v>0.1</v>
      </c>
      <c r="I926" s="53">
        <v>136</v>
      </c>
      <c r="J926" s="79" t="s">
        <v>989</v>
      </c>
      <c r="K926" s="475">
        <f>H926*I926</f>
        <v>13.600000000000001</v>
      </c>
    </row>
    <row r="927" spans="2:11" ht="15.75" customHeight="1" thickBot="1">
      <c r="B927" s="63"/>
      <c r="C927" s="64"/>
      <c r="D927" s="65"/>
      <c r="E927" s="66"/>
      <c r="F927" s="66"/>
      <c r="G927" s="66"/>
      <c r="H927" s="72"/>
      <c r="I927" s="68"/>
      <c r="J927" s="81"/>
      <c r="K927" s="71"/>
    </row>
    <row r="928" spans="2:11" ht="13.8" thickBot="1"/>
    <row r="929" spans="2:11">
      <c r="B929" s="851" t="s">
        <v>975</v>
      </c>
      <c r="C929" s="851" t="s">
        <v>976</v>
      </c>
      <c r="D929" s="13" t="s">
        <v>977</v>
      </c>
      <c r="E929" s="14" t="s">
        <v>978</v>
      </c>
      <c r="F929" s="14" t="s">
        <v>979</v>
      </c>
      <c r="G929" s="14" t="s">
        <v>980</v>
      </c>
      <c r="H929" s="15" t="s">
        <v>981</v>
      </c>
      <c r="I929" s="16" t="s">
        <v>525</v>
      </c>
      <c r="J929" s="851" t="s">
        <v>982</v>
      </c>
      <c r="K929" s="17" t="s">
        <v>983</v>
      </c>
    </row>
    <row r="930" spans="2:11" ht="27" thickBot="1">
      <c r="B930" s="852"/>
      <c r="C930" s="852"/>
      <c r="D930" s="20" t="s">
        <v>984</v>
      </c>
      <c r="E930" s="21" t="s">
        <v>985</v>
      </c>
      <c r="F930" s="21" t="s">
        <v>986</v>
      </c>
      <c r="G930" s="21" t="s">
        <v>987</v>
      </c>
      <c r="H930" s="22" t="s">
        <v>988</v>
      </c>
      <c r="I930" s="23" t="s">
        <v>526</v>
      </c>
      <c r="J930" s="852"/>
      <c r="K930" s="24"/>
    </row>
    <row r="931" spans="2:11" ht="5.25" customHeight="1">
      <c r="B931" s="296"/>
      <c r="C931" s="314"/>
      <c r="D931" s="315"/>
      <c r="E931" s="316"/>
      <c r="F931" s="316"/>
      <c r="G931" s="316"/>
      <c r="H931" s="316"/>
      <c r="I931" s="317"/>
      <c r="J931" s="318"/>
      <c r="K931" s="302"/>
    </row>
    <row r="932" spans="2:11">
      <c r="B932" s="303">
        <v>415</v>
      </c>
      <c r="C932" s="304" t="s">
        <v>352</v>
      </c>
      <c r="D932" s="321"/>
      <c r="E932" s="322"/>
      <c r="F932" s="322"/>
      <c r="G932" s="322"/>
      <c r="H932" s="322"/>
      <c r="I932" s="323"/>
      <c r="J932" s="324"/>
      <c r="K932" s="325"/>
    </row>
    <row r="933" spans="2:11" ht="5.25" customHeight="1" thickBot="1">
      <c r="B933" s="303"/>
      <c r="C933" s="304"/>
      <c r="D933" s="305"/>
      <c r="E933" s="299"/>
      <c r="F933" s="299"/>
      <c r="G933" s="299"/>
      <c r="H933" s="299"/>
      <c r="I933" s="300"/>
      <c r="J933" s="306"/>
      <c r="K933" s="295"/>
    </row>
    <row r="934" spans="2:11" ht="27" customHeight="1" thickBot="1">
      <c r="B934" s="489">
        <v>415.1</v>
      </c>
      <c r="C934" s="853" t="s">
        <v>182</v>
      </c>
      <c r="D934" s="854"/>
      <c r="E934" s="854"/>
      <c r="F934" s="854"/>
      <c r="G934" s="854"/>
      <c r="H934" s="854"/>
      <c r="I934" s="855"/>
      <c r="J934" s="479" t="s">
        <v>973</v>
      </c>
      <c r="K934" s="478">
        <f>SUM(K936:K937)</f>
        <v>480</v>
      </c>
    </row>
    <row r="935" spans="2:11">
      <c r="B935" s="46"/>
      <c r="C935" s="47"/>
      <c r="D935" s="39"/>
      <c r="E935" s="40"/>
      <c r="F935" s="40"/>
      <c r="G935" s="40"/>
      <c r="H935" s="40"/>
      <c r="I935" s="42"/>
      <c r="J935" s="77"/>
      <c r="K935" s="30"/>
    </row>
    <row r="936" spans="2:11">
      <c r="B936" s="49"/>
      <c r="C936" s="55" t="s">
        <v>353</v>
      </c>
      <c r="D936" s="51">
        <v>1</v>
      </c>
      <c r="E936" s="52">
        <v>1</v>
      </c>
      <c r="F936" s="52">
        <v>1</v>
      </c>
      <c r="G936" s="52">
        <v>1</v>
      </c>
      <c r="H936" s="40">
        <v>1</v>
      </c>
      <c r="I936" s="53">
        <v>480</v>
      </c>
      <c r="J936" s="79" t="s">
        <v>973</v>
      </c>
      <c r="K936" s="475">
        <f>I936</f>
        <v>480</v>
      </c>
    </row>
    <row r="937" spans="2:11">
      <c r="B937" s="49"/>
      <c r="C937" s="55"/>
      <c r="D937" s="51"/>
      <c r="E937" s="52"/>
      <c r="F937" s="52"/>
      <c r="G937" s="52"/>
      <c r="H937" s="40"/>
      <c r="I937" s="53"/>
      <c r="J937" s="79"/>
      <c r="K937" s="475"/>
    </row>
    <row r="938" spans="2:11" ht="13.8" thickBot="1">
      <c r="B938" s="63"/>
      <c r="C938" s="64"/>
      <c r="D938" s="65"/>
      <c r="E938" s="66"/>
      <c r="F938" s="66"/>
      <c r="G938" s="66"/>
      <c r="H938" s="72"/>
      <c r="I938" s="68"/>
      <c r="J938" s="81"/>
      <c r="K938" s="71"/>
    </row>
    <row r="939" spans="2:11" ht="13.8" thickBot="1">
      <c r="B939" s="49"/>
      <c r="C939" s="73"/>
      <c r="D939" s="83"/>
      <c r="E939" s="52"/>
      <c r="F939" s="52"/>
      <c r="G939" s="52"/>
      <c r="H939" s="26"/>
      <c r="I939" s="644"/>
      <c r="J939" s="645"/>
      <c r="K939" s="84"/>
    </row>
    <row r="940" spans="2:11">
      <c r="B940" s="851" t="s">
        <v>975</v>
      </c>
      <c r="C940" s="851" t="s">
        <v>976</v>
      </c>
      <c r="D940" s="13" t="s">
        <v>977</v>
      </c>
      <c r="E940" s="14" t="s">
        <v>978</v>
      </c>
      <c r="F940" s="14" t="s">
        <v>979</v>
      </c>
      <c r="G940" s="14" t="s">
        <v>980</v>
      </c>
      <c r="H940" s="15" t="s">
        <v>981</v>
      </c>
      <c r="I940" s="16" t="s">
        <v>525</v>
      </c>
      <c r="J940" s="851" t="s">
        <v>982</v>
      </c>
      <c r="K940" s="17" t="s">
        <v>983</v>
      </c>
    </row>
    <row r="941" spans="2:11" ht="27" thickBot="1">
      <c r="B941" s="852"/>
      <c r="C941" s="852"/>
      <c r="D941" s="20" t="s">
        <v>984</v>
      </c>
      <c r="E941" s="21" t="s">
        <v>985</v>
      </c>
      <c r="F941" s="21" t="s">
        <v>986</v>
      </c>
      <c r="G941" s="21" t="s">
        <v>987</v>
      </c>
      <c r="H941" s="22" t="s">
        <v>988</v>
      </c>
      <c r="I941" s="23" t="s">
        <v>526</v>
      </c>
      <c r="J941" s="852"/>
      <c r="K941" s="24"/>
    </row>
    <row r="942" spans="2:11" ht="5.25" customHeight="1">
      <c r="B942" s="296"/>
      <c r="C942" s="314"/>
      <c r="D942" s="315"/>
      <c r="E942" s="316"/>
      <c r="F942" s="316"/>
      <c r="G942" s="316"/>
      <c r="H942" s="316"/>
      <c r="I942" s="317"/>
      <c r="J942" s="318"/>
      <c r="K942" s="302"/>
    </row>
    <row r="943" spans="2:11">
      <c r="B943" s="303">
        <v>418</v>
      </c>
      <c r="C943" s="304" t="s">
        <v>356</v>
      </c>
      <c r="D943" s="321"/>
      <c r="E943" s="322"/>
      <c r="F943" s="322"/>
      <c r="G943" s="322"/>
      <c r="H943" s="322"/>
      <c r="I943" s="323"/>
      <c r="J943" s="324"/>
      <c r="K943" s="325"/>
    </row>
    <row r="944" spans="2:11" ht="5.25" customHeight="1" thickBot="1">
      <c r="B944" s="303" t="s">
        <v>793</v>
      </c>
      <c r="C944" s="304"/>
      <c r="D944" s="305"/>
      <c r="E944" s="299"/>
      <c r="F944" s="299"/>
      <c r="G944" s="299"/>
      <c r="H944" s="299"/>
      <c r="I944" s="300"/>
      <c r="J944" s="306"/>
      <c r="K944" s="295"/>
    </row>
    <row r="945" spans="2:11" ht="27" customHeight="1" thickBot="1">
      <c r="B945" s="489">
        <v>415.1</v>
      </c>
      <c r="C945" s="853" t="s">
        <v>357</v>
      </c>
      <c r="D945" s="854"/>
      <c r="E945" s="854"/>
      <c r="F945" s="854"/>
      <c r="G945" s="854"/>
      <c r="H945" s="854"/>
      <c r="I945" s="855"/>
      <c r="J945" s="479" t="s">
        <v>973</v>
      </c>
      <c r="K945" s="478">
        <f>SUM(K947:K948)</f>
        <v>12000</v>
      </c>
    </row>
    <row r="946" spans="2:11">
      <c r="B946" s="46"/>
      <c r="C946" s="47"/>
      <c r="D946" s="39"/>
      <c r="E946" s="40"/>
      <c r="F946" s="40"/>
      <c r="G946" s="40"/>
      <c r="H946" s="40"/>
      <c r="I946" s="42"/>
      <c r="J946" s="77"/>
      <c r="K946" s="30"/>
    </row>
    <row r="947" spans="2:11" ht="26.4">
      <c r="B947" s="49"/>
      <c r="C947" s="501" t="s">
        <v>358</v>
      </c>
      <c r="D947" s="51">
        <v>1</v>
      </c>
      <c r="E947" s="52">
        <v>1</v>
      </c>
      <c r="F947" s="52">
        <v>1</v>
      </c>
      <c r="G947" s="52">
        <v>1</v>
      </c>
      <c r="H947" s="40">
        <v>1</v>
      </c>
      <c r="I947" s="53">
        <v>12000</v>
      </c>
      <c r="J947" s="79" t="s">
        <v>973</v>
      </c>
      <c r="K947" s="475">
        <f>I947</f>
        <v>12000</v>
      </c>
    </row>
    <row r="948" spans="2:11">
      <c r="B948" s="49"/>
      <c r="C948" s="55"/>
      <c r="D948" s="51"/>
      <c r="E948" s="52"/>
      <c r="F948" s="52"/>
      <c r="G948" s="52"/>
      <c r="H948" s="40"/>
      <c r="I948" s="53"/>
      <c r="J948" s="79"/>
      <c r="K948" s="475"/>
    </row>
    <row r="949" spans="2:11" ht="13.8" thickBot="1">
      <c r="B949" s="63"/>
      <c r="C949" s="64"/>
      <c r="D949" s="65"/>
      <c r="E949" s="66"/>
      <c r="F949" s="66"/>
      <c r="G949" s="66"/>
      <c r="H949" s="72"/>
      <c r="I949" s="68"/>
      <c r="J949" s="81"/>
      <c r="K949" s="71"/>
    </row>
  </sheetData>
  <mergeCells count="217">
    <mergeCell ref="J341:J342"/>
    <mergeCell ref="C346:I346"/>
    <mergeCell ref="C349:I349"/>
    <mergeCell ref="J471:J472"/>
    <mergeCell ref="J353:J354"/>
    <mergeCell ref="J456:J457"/>
    <mergeCell ref="C376:I376"/>
    <mergeCell ref="C398:I398"/>
    <mergeCell ref="C421:I421"/>
    <mergeCell ref="C411:I411"/>
    <mergeCell ref="B266:B267"/>
    <mergeCell ref="C476:I476"/>
    <mergeCell ref="C368:I368"/>
    <mergeCell ref="C358:I358"/>
    <mergeCell ref="C275:I275"/>
    <mergeCell ref="C283:I283"/>
    <mergeCell ref="C287:I287"/>
    <mergeCell ref="C296:I296"/>
    <mergeCell ref="C301:I301"/>
    <mergeCell ref="C305:I305"/>
    <mergeCell ref="C316:I316"/>
    <mergeCell ref="C394:I394"/>
    <mergeCell ref="B311:B312"/>
    <mergeCell ref="C320:I320"/>
    <mergeCell ref="C330:I330"/>
    <mergeCell ref="B341:B342"/>
    <mergeCell ref="C341:C342"/>
    <mergeCell ref="C372:I372"/>
    <mergeCell ref="B383:B384"/>
    <mergeCell ref="C324:I324"/>
    <mergeCell ref="C144:I144"/>
    <mergeCell ref="J104:J105"/>
    <mergeCell ref="C149:I149"/>
    <mergeCell ref="C160:I160"/>
    <mergeCell ref="C166:I166"/>
    <mergeCell ref="B179:B180"/>
    <mergeCell ref="C94:I94"/>
    <mergeCell ref="B4:L4"/>
    <mergeCell ref="B6:B7"/>
    <mergeCell ref="C6:C7"/>
    <mergeCell ref="J6:J7"/>
    <mergeCell ref="J179:J180"/>
    <mergeCell ref="C123:I123"/>
    <mergeCell ref="C104:C105"/>
    <mergeCell ref="C132:C133"/>
    <mergeCell ref="J132:J133"/>
    <mergeCell ref="C11:I11"/>
    <mergeCell ref="C23:I23"/>
    <mergeCell ref="C85:I85"/>
    <mergeCell ref="C36:I36"/>
    <mergeCell ref="C61:I61"/>
    <mergeCell ref="C73:I73"/>
    <mergeCell ref="C49:I49"/>
    <mergeCell ref="C98:I98"/>
    <mergeCell ref="C109:I109"/>
    <mergeCell ref="B191:B192"/>
    <mergeCell ref="C191:C192"/>
    <mergeCell ref="C179:C180"/>
    <mergeCell ref="B132:B133"/>
    <mergeCell ref="B104:B105"/>
    <mergeCell ref="C172:I172"/>
    <mergeCell ref="C184:I184"/>
    <mergeCell ref="C137:I137"/>
    <mergeCell ref="C244:I244"/>
    <mergeCell ref="J311:J312"/>
    <mergeCell ref="C215:I215"/>
    <mergeCell ref="C225:I225"/>
    <mergeCell ref="C235:I235"/>
    <mergeCell ref="C255:I255"/>
    <mergeCell ref="C266:C267"/>
    <mergeCell ref="J191:J192"/>
    <mergeCell ref="C311:C312"/>
    <mergeCell ref="C271:I271"/>
    <mergeCell ref="C260:I260"/>
    <mergeCell ref="C206:I206"/>
    <mergeCell ref="C291:I291"/>
    <mergeCell ref="C209:I209"/>
    <mergeCell ref="C201:I201"/>
    <mergeCell ref="J266:J267"/>
    <mergeCell ref="C196:I196"/>
    <mergeCell ref="J556:J557"/>
    <mergeCell ref="C571:I571"/>
    <mergeCell ref="C628:I628"/>
    <mergeCell ref="C634:I634"/>
    <mergeCell ref="C591:I591"/>
    <mergeCell ref="C561:I561"/>
    <mergeCell ref="C556:C557"/>
    <mergeCell ref="C601:I601"/>
    <mergeCell ref="C605:I605"/>
    <mergeCell ref="C609:I609"/>
    <mergeCell ref="C623:C624"/>
    <mergeCell ref="C543:C544"/>
    <mergeCell ref="C530:I530"/>
    <mergeCell ref="C471:C472"/>
    <mergeCell ref="C548:I548"/>
    <mergeCell ref="C551:I551"/>
    <mergeCell ref="C534:I534"/>
    <mergeCell ref="C538:I538"/>
    <mergeCell ref="C507:I507"/>
    <mergeCell ref="J640:J641"/>
    <mergeCell ref="J623:J624"/>
    <mergeCell ref="B582:B583"/>
    <mergeCell ref="C587:I587"/>
    <mergeCell ref="J543:J544"/>
    <mergeCell ref="C512:I512"/>
    <mergeCell ref="C517:I517"/>
    <mergeCell ref="J582:J583"/>
    <mergeCell ref="C613:I613"/>
    <mergeCell ref="C617:I617"/>
    <mergeCell ref="C465:I465"/>
    <mergeCell ref="B566:B567"/>
    <mergeCell ref="C566:C567"/>
    <mergeCell ref="J566:J567"/>
    <mergeCell ref="B640:B641"/>
    <mergeCell ref="C640:C641"/>
    <mergeCell ref="B623:B624"/>
    <mergeCell ref="J596:J597"/>
    <mergeCell ref="B596:B597"/>
    <mergeCell ref="C596:C597"/>
    <mergeCell ref="J383:J384"/>
    <mergeCell ref="J428:J429"/>
    <mergeCell ref="C437:I437"/>
    <mergeCell ref="C446:I446"/>
    <mergeCell ref="C388:I388"/>
    <mergeCell ref="C461:I461"/>
    <mergeCell ref="C428:C429"/>
    <mergeCell ref="C433:I433"/>
    <mergeCell ref="J406:J407"/>
    <mergeCell ref="B875:B876"/>
    <mergeCell ref="C875:C876"/>
    <mergeCell ref="B657:B658"/>
    <mergeCell ref="J657:J658"/>
    <mergeCell ref="C657:C658"/>
    <mergeCell ref="C526:I526"/>
    <mergeCell ref="B406:B407"/>
    <mergeCell ref="C406:C407"/>
    <mergeCell ref="C662:I662"/>
    <mergeCell ref="C806:I806"/>
    <mergeCell ref="C718:I718"/>
    <mergeCell ref="C730:I730"/>
    <mergeCell ref="C700:I700"/>
    <mergeCell ref="C706:I706"/>
    <mergeCell ref="C742:I742"/>
    <mergeCell ref="B797:B798"/>
    <mergeCell ref="C797:C798"/>
    <mergeCell ref="J797:J798"/>
    <mergeCell ref="C802:I802"/>
    <mergeCell ref="J689:J690"/>
    <mergeCell ref="C689:C690"/>
    <mergeCell ref="C754:I754"/>
    <mergeCell ref="C279:I279"/>
    <mergeCell ref="B929:B930"/>
    <mergeCell ref="C929:C930"/>
    <mergeCell ref="B689:B690"/>
    <mergeCell ref="C383:C384"/>
    <mergeCell ref="B828:B829"/>
    <mergeCell ref="C828:C829"/>
    <mergeCell ref="C833:I833"/>
    <mergeCell ref="C694:I694"/>
    <mergeCell ref="B353:B354"/>
    <mergeCell ref="C353:C354"/>
    <mergeCell ref="C363:I363"/>
    <mergeCell ref="C416:I416"/>
    <mergeCell ref="C582:C583"/>
    <mergeCell ref="C645:I645"/>
    <mergeCell ref="B456:B457"/>
    <mergeCell ref="C456:C457"/>
    <mergeCell ref="B428:B429"/>
    <mergeCell ref="B471:B472"/>
    <mergeCell ref="B556:B557"/>
    <mergeCell ref="B543:B544"/>
    <mergeCell ref="C522:I522"/>
    <mergeCell ref="C491:I491"/>
    <mergeCell ref="C712:I712"/>
    <mergeCell ref="C484:I484"/>
    <mergeCell ref="C673:I673"/>
    <mergeCell ref="C650:I650"/>
    <mergeCell ref="C669:I669"/>
    <mergeCell ref="C575:I575"/>
    <mergeCell ref="C889:C890"/>
    <mergeCell ref="J889:J890"/>
    <mergeCell ref="C894:I894"/>
    <mergeCell ref="C766:I766"/>
    <mergeCell ref="C898:I898"/>
    <mergeCell ref="J875:J876"/>
    <mergeCell ref="C857:I857"/>
    <mergeCell ref="C841:I841"/>
    <mergeCell ref="C816:I816"/>
    <mergeCell ref="C821:I821"/>
    <mergeCell ref="B852:B853"/>
    <mergeCell ref="C852:C853"/>
    <mergeCell ref="J852:J853"/>
    <mergeCell ref="B811:B812"/>
    <mergeCell ref="C811:C812"/>
    <mergeCell ref="J811:J812"/>
    <mergeCell ref="C837:I837"/>
    <mergeCell ref="J828:J829"/>
    <mergeCell ref="C912:I912"/>
    <mergeCell ref="C880:I880"/>
    <mergeCell ref="C934:I934"/>
    <mergeCell ref="B940:B941"/>
    <mergeCell ref="C940:C941"/>
    <mergeCell ref="J940:J941"/>
    <mergeCell ref="B907:B908"/>
    <mergeCell ref="C907:C908"/>
    <mergeCell ref="J907:J908"/>
    <mergeCell ref="B889:B890"/>
    <mergeCell ref="J929:J930"/>
    <mergeCell ref="C923:I923"/>
    <mergeCell ref="C945:I945"/>
    <mergeCell ref="B862:B863"/>
    <mergeCell ref="C862:C863"/>
    <mergeCell ref="J862:J863"/>
    <mergeCell ref="C867:I867"/>
    <mergeCell ref="C870:I870"/>
    <mergeCell ref="C902:I902"/>
    <mergeCell ref="C917:I917"/>
  </mergeCells>
  <phoneticPr fontId="2" type="noConversion"/>
  <pageMargins left="0.74" right="0.37" top="2.2999999999999998" bottom="0.48" header="0.48" footer="0.32"/>
  <pageSetup paperSize="9" orientation="landscape" r:id="rId1"/>
  <headerFooter alignWithMargins="0">
    <oddFooter>&amp;RCB &amp;P/23</oddFooter>
  </headerFooter>
</worksheet>
</file>

<file path=xl/worksheets/sheet5.xml><?xml version="1.0" encoding="utf-8"?>
<worksheet xmlns="http://schemas.openxmlformats.org/spreadsheetml/2006/main" xmlns:r="http://schemas.openxmlformats.org/officeDocument/2006/relationships">
  <dimension ref="A1:DL1099"/>
  <sheetViews>
    <sheetView zoomScaleNormal="100" zoomScaleSheetLayoutView="115" workbookViewId="0">
      <pane ySplit="6" topLeftCell="A7" activePane="bottomLeft" state="frozen"/>
      <selection pane="bottomLeft" activeCell="L14" sqref="L14"/>
    </sheetView>
  </sheetViews>
  <sheetFormatPr defaultRowHeight="13.2"/>
  <cols>
    <col min="2" max="2" width="22.6640625" customWidth="1"/>
    <col min="3" max="3" width="12.44140625" customWidth="1"/>
    <col min="4" max="4" width="10.44140625" customWidth="1"/>
    <col min="5" max="5" width="10.5546875" customWidth="1"/>
    <col min="6" max="6" width="9.109375" style="547" customWidth="1"/>
    <col min="9" max="9" width="10.44140625" customWidth="1"/>
  </cols>
  <sheetData>
    <row r="1" spans="1:11" ht="13.8">
      <c r="A1" s="327"/>
      <c r="B1" s="328"/>
      <c r="C1" s="212"/>
      <c r="D1" s="212"/>
      <c r="E1" s="212"/>
      <c r="F1" s="329"/>
      <c r="G1" s="329"/>
      <c r="H1" s="212"/>
      <c r="I1" s="212"/>
    </row>
    <row r="2" spans="1:11" ht="13.8">
      <c r="A2" s="327" t="s">
        <v>1103</v>
      </c>
      <c r="B2" s="328"/>
      <c r="C2" s="212"/>
      <c r="D2" s="212"/>
      <c r="E2" s="212"/>
      <c r="F2" s="329"/>
      <c r="G2" s="329"/>
      <c r="H2" s="212"/>
      <c r="I2" s="212"/>
    </row>
    <row r="3" spans="1:11" ht="13.8">
      <c r="A3" s="327"/>
      <c r="B3" s="328"/>
      <c r="C3" s="212"/>
      <c r="D3" s="212"/>
      <c r="E3" s="212"/>
      <c r="F3" s="329"/>
      <c r="G3" s="329"/>
      <c r="H3" s="212"/>
      <c r="I3" s="212"/>
    </row>
    <row r="4" spans="1:11">
      <c r="A4" s="330" t="s">
        <v>1102</v>
      </c>
      <c r="B4" s="330"/>
      <c r="C4" s="332"/>
      <c r="D4" s="332"/>
      <c r="E4" s="332"/>
      <c r="F4" s="333"/>
      <c r="G4" s="333"/>
      <c r="H4" s="334"/>
      <c r="I4" s="335"/>
    </row>
    <row r="5" spans="1:11" ht="13.8" thickBot="1">
      <c r="A5" s="332"/>
      <c r="B5" s="331"/>
      <c r="C5" s="332"/>
      <c r="D5" s="332"/>
      <c r="E5" s="332"/>
      <c r="F5" s="333"/>
      <c r="G5" s="333"/>
      <c r="H5" s="334"/>
      <c r="I5" s="335"/>
    </row>
    <row r="6" spans="1:11" ht="16.5" customHeight="1" thickBot="1">
      <c r="A6" s="336" t="s">
        <v>733</v>
      </c>
      <c r="B6" s="337" t="s">
        <v>734</v>
      </c>
      <c r="C6" s="337" t="s">
        <v>735</v>
      </c>
      <c r="D6" s="337" t="s">
        <v>736</v>
      </c>
      <c r="E6" s="337" t="s">
        <v>737</v>
      </c>
      <c r="F6" s="338" t="s">
        <v>738</v>
      </c>
      <c r="G6" s="338" t="s">
        <v>739</v>
      </c>
      <c r="H6" s="339" t="s">
        <v>740</v>
      </c>
      <c r="I6" s="340" t="s">
        <v>741</v>
      </c>
    </row>
    <row r="7" spans="1:11" ht="25.5" customHeight="1">
      <c r="A7" s="341"/>
      <c r="B7" s="342" t="s">
        <v>749</v>
      </c>
      <c r="C7" s="342"/>
      <c r="D7" s="342"/>
      <c r="E7" s="342"/>
      <c r="F7" s="343"/>
      <c r="G7" s="343"/>
      <c r="H7" s="344" t="s">
        <v>973</v>
      </c>
      <c r="I7" s="392">
        <f>SUM(G8:G12)</f>
        <v>944.5729399999999</v>
      </c>
    </row>
    <row r="8" spans="1:11" ht="16.5" customHeight="1">
      <c r="A8" s="370"/>
      <c r="B8" s="355" t="s">
        <v>1116</v>
      </c>
      <c r="C8" s="347" t="s">
        <v>645</v>
      </c>
      <c r="D8" s="348">
        <v>17.22</v>
      </c>
      <c r="E8" s="348">
        <v>23.97</v>
      </c>
      <c r="F8" s="348" t="s">
        <v>645</v>
      </c>
      <c r="G8" s="348">
        <f>D8*E8</f>
        <v>412.76339999999993</v>
      </c>
      <c r="H8" s="373"/>
      <c r="I8" s="374"/>
    </row>
    <row r="9" spans="1:11" ht="16.5" customHeight="1">
      <c r="A9" s="370"/>
      <c r="B9" s="525" t="s">
        <v>1115</v>
      </c>
      <c r="C9" s="347" t="s">
        <v>645</v>
      </c>
      <c r="D9" s="348">
        <v>15.22</v>
      </c>
      <c r="E9" s="348">
        <v>16.696999999999999</v>
      </c>
      <c r="F9" s="348"/>
      <c r="G9" s="348">
        <f>D9*E9</f>
        <v>254.12834000000001</v>
      </c>
      <c r="H9" s="373"/>
      <c r="I9" s="374"/>
    </row>
    <row r="10" spans="1:11" ht="16.5" customHeight="1">
      <c r="A10" s="370"/>
      <c r="B10" s="526" t="s">
        <v>1114</v>
      </c>
      <c r="C10" s="347" t="s">
        <v>645</v>
      </c>
      <c r="D10" s="348">
        <v>10.33</v>
      </c>
      <c r="E10" s="348">
        <v>16.7</v>
      </c>
      <c r="F10" s="348"/>
      <c r="G10" s="348">
        <f>D10*E10</f>
        <v>172.511</v>
      </c>
      <c r="H10" s="373"/>
      <c r="I10" s="374"/>
    </row>
    <row r="11" spans="1:11" ht="16.5" customHeight="1">
      <c r="A11" s="370"/>
      <c r="B11" s="355" t="s">
        <v>1117</v>
      </c>
      <c r="C11" s="347" t="s">
        <v>645</v>
      </c>
      <c r="D11" s="348">
        <v>15.22</v>
      </c>
      <c r="E11" s="348">
        <v>6.91</v>
      </c>
      <c r="F11" s="348" t="s">
        <v>645</v>
      </c>
      <c r="G11" s="348">
        <f>D11*E11</f>
        <v>105.17020000000001</v>
      </c>
      <c r="H11" s="373"/>
      <c r="I11" s="374"/>
      <c r="K11" s="527"/>
    </row>
    <row r="12" spans="1:11" ht="16.5" customHeight="1">
      <c r="A12" s="370"/>
      <c r="B12" s="370"/>
      <c r="C12" s="370"/>
      <c r="D12" s="379"/>
      <c r="E12" s="379"/>
      <c r="F12" s="379"/>
      <c r="G12" s="379"/>
      <c r="H12" s="373"/>
      <c r="I12" s="399"/>
    </row>
    <row r="13" spans="1:11" ht="16.5" customHeight="1" thickBot="1">
      <c r="A13" s="401">
        <v>1</v>
      </c>
      <c r="B13" s="402" t="s">
        <v>1052</v>
      </c>
      <c r="C13" s="403"/>
      <c r="D13" s="403"/>
      <c r="E13" s="403"/>
      <c r="F13" s="404"/>
      <c r="G13" s="404"/>
      <c r="H13" s="405"/>
      <c r="I13" s="406"/>
    </row>
    <row r="14" spans="1:11" ht="27" customHeight="1">
      <c r="A14" s="387">
        <v>100</v>
      </c>
      <c r="B14" s="388" t="s">
        <v>630</v>
      </c>
      <c r="C14" s="389"/>
      <c r="D14" s="389"/>
      <c r="E14" s="389"/>
      <c r="F14" s="583"/>
      <c r="G14" s="390"/>
      <c r="H14" s="391" t="s">
        <v>973</v>
      </c>
      <c r="I14" s="392">
        <f>SUM(G17:G19)</f>
        <v>944.5729399999999</v>
      </c>
    </row>
    <row r="15" spans="1:11">
      <c r="A15" s="909" t="s">
        <v>785</v>
      </c>
      <c r="B15" s="910"/>
      <c r="C15" s="910"/>
      <c r="D15" s="910"/>
      <c r="E15" s="910"/>
      <c r="F15" s="910"/>
      <c r="G15" s="910"/>
      <c r="H15" s="910"/>
      <c r="I15" s="911"/>
    </row>
    <row r="16" spans="1:11">
      <c r="A16" s="912"/>
      <c r="B16" s="913"/>
      <c r="C16" s="913"/>
      <c r="D16" s="913"/>
      <c r="E16" s="913"/>
      <c r="F16" s="913"/>
      <c r="G16" s="913"/>
      <c r="H16" s="913"/>
      <c r="I16" s="914"/>
    </row>
    <row r="17" spans="1:9">
      <c r="A17" s="345"/>
      <c r="B17" s="400" t="s">
        <v>952</v>
      </c>
      <c r="C17" s="452"/>
      <c r="D17" s="456"/>
      <c r="E17" s="456"/>
      <c r="F17" s="456"/>
      <c r="G17" s="456">
        <f>I7</f>
        <v>944.5729399999999</v>
      </c>
      <c r="H17" s="349"/>
      <c r="I17" s="350"/>
    </row>
    <row r="18" spans="1:9">
      <c r="A18" s="345"/>
      <c r="B18" s="400"/>
      <c r="C18" s="452"/>
      <c r="D18" s="456"/>
      <c r="E18" s="456"/>
      <c r="F18" s="456"/>
      <c r="G18" s="456"/>
      <c r="H18" s="349"/>
      <c r="I18" s="350"/>
    </row>
    <row r="19" spans="1:9">
      <c r="A19" s="345"/>
      <c r="B19" s="400"/>
      <c r="C19" s="452"/>
      <c r="D19" s="456"/>
      <c r="E19" s="456"/>
      <c r="F19" s="456"/>
      <c r="G19" s="456"/>
      <c r="H19" s="349"/>
      <c r="I19" s="350"/>
    </row>
    <row r="20" spans="1:9" ht="14.25" customHeight="1">
      <c r="A20" s="418">
        <v>100.1</v>
      </c>
      <c r="B20" s="419" t="s">
        <v>765</v>
      </c>
      <c r="C20" s="418"/>
      <c r="D20" s="418"/>
      <c r="E20" s="418"/>
      <c r="F20" s="420"/>
      <c r="G20" s="420"/>
      <c r="H20" s="421" t="s">
        <v>989</v>
      </c>
      <c r="I20" s="431">
        <f>SUM(I21:I33)</f>
        <v>45.82</v>
      </c>
    </row>
    <row r="21" spans="1:9" ht="27" customHeight="1">
      <c r="A21" s="370"/>
      <c r="B21" s="903" t="s">
        <v>1126</v>
      </c>
      <c r="C21" s="904"/>
      <c r="D21" s="904"/>
      <c r="E21" s="904"/>
      <c r="F21" s="904"/>
      <c r="G21" s="905"/>
      <c r="H21" s="371" t="s">
        <v>989</v>
      </c>
      <c r="I21" s="529">
        <f>SUM(G22:G30)</f>
        <v>24.25</v>
      </c>
    </row>
    <row r="22" spans="1:9" ht="14.25" customHeight="1">
      <c r="A22" s="370"/>
      <c r="B22" s="453" t="s">
        <v>1118</v>
      </c>
      <c r="C22" s="371">
        <v>1</v>
      </c>
      <c r="D22" s="372">
        <v>0.7</v>
      </c>
      <c r="E22" s="372"/>
      <c r="F22" s="372"/>
      <c r="G22" s="372">
        <f t="shared" ref="G22:G30" si="0">+C22*D22</f>
        <v>0.7</v>
      </c>
      <c r="H22" s="454"/>
      <c r="I22" s="458"/>
    </row>
    <row r="23" spans="1:9" ht="14.25" customHeight="1">
      <c r="A23" s="370"/>
      <c r="B23" s="528">
        <v>2</v>
      </c>
      <c r="C23" s="371">
        <v>1</v>
      </c>
      <c r="D23" s="372">
        <v>1.3</v>
      </c>
      <c r="E23" s="372"/>
      <c r="F23" s="372"/>
      <c r="G23" s="372">
        <f t="shared" si="0"/>
        <v>1.3</v>
      </c>
      <c r="H23" s="454"/>
      <c r="I23" s="458"/>
    </row>
    <row r="24" spans="1:9" ht="14.25" customHeight="1">
      <c r="A24" s="370"/>
      <c r="B24" s="528">
        <v>3</v>
      </c>
      <c r="C24" s="371">
        <v>1</v>
      </c>
      <c r="D24" s="372">
        <v>5.55</v>
      </c>
      <c r="E24" s="372"/>
      <c r="F24" s="372"/>
      <c r="G24" s="372">
        <f t="shared" si="0"/>
        <v>5.55</v>
      </c>
      <c r="H24" s="454"/>
      <c r="I24" s="458"/>
    </row>
    <row r="25" spans="1:9" ht="14.25" customHeight="1">
      <c r="A25" s="370"/>
      <c r="B25" s="528">
        <v>4</v>
      </c>
      <c r="C25" s="371">
        <v>1</v>
      </c>
      <c r="D25" s="372">
        <v>1.1000000000000001</v>
      </c>
      <c r="E25" s="372"/>
      <c r="F25" s="372"/>
      <c r="G25" s="372">
        <f t="shared" si="0"/>
        <v>1.1000000000000001</v>
      </c>
      <c r="H25" s="454"/>
      <c r="I25" s="458"/>
    </row>
    <row r="26" spans="1:9" ht="14.25" customHeight="1">
      <c r="A26" s="370"/>
      <c r="B26" s="528">
        <v>5</v>
      </c>
      <c r="C26" s="371">
        <v>1</v>
      </c>
      <c r="D26" s="372">
        <v>4.4000000000000004</v>
      </c>
      <c r="E26" s="372"/>
      <c r="F26" s="372"/>
      <c r="G26" s="372">
        <f t="shared" si="0"/>
        <v>4.4000000000000004</v>
      </c>
      <c r="H26" s="454"/>
      <c r="I26" s="458"/>
    </row>
    <row r="27" spans="1:9" ht="14.25" customHeight="1">
      <c r="A27" s="370"/>
      <c r="B27" s="528">
        <v>6</v>
      </c>
      <c r="C27" s="371">
        <v>1</v>
      </c>
      <c r="D27" s="372">
        <v>1.6</v>
      </c>
      <c r="E27" s="372"/>
      <c r="F27" s="372"/>
      <c r="G27" s="372">
        <f t="shared" si="0"/>
        <v>1.6</v>
      </c>
      <c r="H27" s="454"/>
      <c r="I27" s="458"/>
    </row>
    <row r="28" spans="1:9" ht="14.25" customHeight="1">
      <c r="A28" s="370"/>
      <c r="B28" s="528">
        <v>7</v>
      </c>
      <c r="C28" s="371">
        <v>1</v>
      </c>
      <c r="D28" s="372">
        <v>2.5</v>
      </c>
      <c r="E28" s="372"/>
      <c r="F28" s="372"/>
      <c r="G28" s="372">
        <f t="shared" si="0"/>
        <v>2.5</v>
      </c>
      <c r="H28" s="454"/>
      <c r="I28" s="458"/>
    </row>
    <row r="29" spans="1:9" ht="14.25" customHeight="1">
      <c r="A29" s="370"/>
      <c r="B29" s="528">
        <v>8</v>
      </c>
      <c r="C29" s="371">
        <v>1</v>
      </c>
      <c r="D29" s="372">
        <v>5.5</v>
      </c>
      <c r="E29" s="372"/>
      <c r="F29" s="372"/>
      <c r="G29" s="372">
        <f t="shared" si="0"/>
        <v>5.5</v>
      </c>
      <c r="H29" s="454"/>
      <c r="I29" s="458"/>
    </row>
    <row r="30" spans="1:9" ht="14.25" customHeight="1">
      <c r="A30" s="370"/>
      <c r="B30" s="528">
        <v>9</v>
      </c>
      <c r="C30" s="371">
        <v>1</v>
      </c>
      <c r="D30" s="372">
        <v>1.6</v>
      </c>
      <c r="E30" s="372"/>
      <c r="F30" s="372"/>
      <c r="G30" s="372">
        <f t="shared" si="0"/>
        <v>1.6</v>
      </c>
      <c r="H30" s="454"/>
      <c r="I30" s="455"/>
    </row>
    <row r="31" spans="1:9" ht="14.25" customHeight="1">
      <c r="A31" s="950"/>
      <c r="B31" s="897" t="s">
        <v>1126</v>
      </c>
      <c r="C31" s="898"/>
      <c r="D31" s="898"/>
      <c r="E31" s="898"/>
      <c r="F31" s="898"/>
      <c r="G31" s="898"/>
      <c r="H31" s="946" t="s">
        <v>989</v>
      </c>
      <c r="I31" s="944">
        <f>G33</f>
        <v>21.57</v>
      </c>
    </row>
    <row r="32" spans="1:9" ht="14.25" customHeight="1">
      <c r="A32" s="951"/>
      <c r="B32" s="900"/>
      <c r="C32" s="901"/>
      <c r="D32" s="901"/>
      <c r="E32" s="901"/>
      <c r="F32" s="901"/>
      <c r="G32" s="901"/>
      <c r="H32" s="947"/>
      <c r="I32" s="945"/>
    </row>
    <row r="33" spans="1:9" ht="14.25" customHeight="1">
      <c r="A33" s="375"/>
      <c r="B33" s="528">
        <v>10</v>
      </c>
      <c r="C33" s="371">
        <v>1</v>
      </c>
      <c r="D33" s="372">
        <v>21.57</v>
      </c>
      <c r="E33" s="372"/>
      <c r="F33" s="372"/>
      <c r="G33" s="372">
        <f>+C33*D33</f>
        <v>21.57</v>
      </c>
      <c r="H33" s="531"/>
      <c r="I33" s="532"/>
    </row>
    <row r="34" spans="1:9" ht="14.25" customHeight="1">
      <c r="A34" s="422">
        <v>100.2</v>
      </c>
      <c r="B34" s="423" t="s">
        <v>766</v>
      </c>
      <c r="C34" s="424"/>
      <c r="D34" s="424"/>
      <c r="E34" s="424"/>
      <c r="F34" s="425"/>
      <c r="G34" s="425"/>
      <c r="H34" s="426" t="s">
        <v>989</v>
      </c>
      <c r="I34" s="431"/>
    </row>
    <row r="35" spans="1:9" ht="14.25" customHeight="1">
      <c r="A35" s="371"/>
      <c r="B35" s="906" t="s">
        <v>953</v>
      </c>
      <c r="C35" s="907"/>
      <c r="D35" s="907"/>
      <c r="E35" s="907"/>
      <c r="F35" s="907"/>
      <c r="G35" s="908"/>
      <c r="H35" s="454"/>
      <c r="I35" s="455"/>
    </row>
    <row r="36" spans="1:9" ht="14.25" customHeight="1">
      <c r="A36" s="422">
        <v>100.3</v>
      </c>
      <c r="B36" s="423" t="s">
        <v>767</v>
      </c>
      <c r="C36" s="424"/>
      <c r="D36" s="424"/>
      <c r="E36" s="424"/>
      <c r="F36" s="425"/>
      <c r="G36" s="429"/>
      <c r="H36" s="427" t="s">
        <v>989</v>
      </c>
      <c r="I36" s="431">
        <f>SUM(I37:I46)</f>
        <v>93.99</v>
      </c>
    </row>
    <row r="37" spans="1:9" ht="14.25" customHeight="1">
      <c r="A37" s="950"/>
      <c r="B37" s="897" t="s">
        <v>1127</v>
      </c>
      <c r="C37" s="898"/>
      <c r="D37" s="898"/>
      <c r="E37" s="898"/>
      <c r="F37" s="898"/>
      <c r="G37" s="898"/>
      <c r="H37" s="942"/>
      <c r="I37" s="944">
        <f>SUM(G39:G44)</f>
        <v>70.02</v>
      </c>
    </row>
    <row r="38" spans="1:9" ht="14.25" customHeight="1">
      <c r="A38" s="951"/>
      <c r="B38" s="900"/>
      <c r="C38" s="901"/>
      <c r="D38" s="901"/>
      <c r="E38" s="901"/>
      <c r="F38" s="901"/>
      <c r="G38" s="901"/>
      <c r="H38" s="943"/>
      <c r="I38" s="945"/>
    </row>
    <row r="39" spans="1:9" ht="14.25" customHeight="1">
      <c r="A39" s="371"/>
      <c r="B39" s="453" t="s">
        <v>1119</v>
      </c>
      <c r="C39" s="371">
        <v>1</v>
      </c>
      <c r="D39" s="371">
        <v>22.34</v>
      </c>
      <c r="E39" s="371"/>
      <c r="F39" s="372"/>
      <c r="G39" s="372">
        <f t="shared" ref="G39:G44" si="1">C39*D39</f>
        <v>22.34</v>
      </c>
      <c r="H39" s="454"/>
      <c r="I39" s="455"/>
    </row>
    <row r="40" spans="1:9" ht="14.25" customHeight="1">
      <c r="A40" s="371"/>
      <c r="B40" s="453" t="s">
        <v>1120</v>
      </c>
      <c r="C40" s="371">
        <v>1</v>
      </c>
      <c r="D40" s="371">
        <v>14.02</v>
      </c>
      <c r="E40" s="371"/>
      <c r="F40" s="372"/>
      <c r="G40" s="372">
        <f t="shared" si="1"/>
        <v>14.02</v>
      </c>
      <c r="H40" s="454"/>
      <c r="I40" s="455"/>
    </row>
    <row r="41" spans="1:9" ht="14.25" customHeight="1">
      <c r="A41" s="371"/>
      <c r="B41" s="453" t="s">
        <v>1121</v>
      </c>
      <c r="C41" s="371">
        <v>1</v>
      </c>
      <c r="D41" s="371">
        <v>10.85</v>
      </c>
      <c r="E41" s="371"/>
      <c r="F41" s="372"/>
      <c r="G41" s="372">
        <f t="shared" si="1"/>
        <v>10.85</v>
      </c>
      <c r="H41" s="454"/>
      <c r="I41" s="455"/>
    </row>
    <row r="42" spans="1:9" ht="14.25" customHeight="1">
      <c r="A42" s="371"/>
      <c r="B42" s="453" t="s">
        <v>1123</v>
      </c>
      <c r="C42" s="371">
        <v>1</v>
      </c>
      <c r="D42" s="371">
        <v>2.4500000000000002</v>
      </c>
      <c r="E42" s="371"/>
      <c r="F42" s="372"/>
      <c r="G42" s="372">
        <f t="shared" si="1"/>
        <v>2.4500000000000002</v>
      </c>
      <c r="H42" s="454"/>
      <c r="I42" s="455"/>
    </row>
    <row r="43" spans="1:9" ht="14.25" customHeight="1">
      <c r="A43" s="371"/>
      <c r="B43" s="453" t="s">
        <v>1124</v>
      </c>
      <c r="C43" s="371">
        <v>1</v>
      </c>
      <c r="D43" s="371">
        <v>5.8</v>
      </c>
      <c r="E43" s="371"/>
      <c r="F43" s="372"/>
      <c r="G43" s="372">
        <f t="shared" si="1"/>
        <v>5.8</v>
      </c>
      <c r="H43" s="454"/>
      <c r="I43" s="455"/>
    </row>
    <row r="44" spans="1:9" ht="14.25" customHeight="1">
      <c r="A44" s="371"/>
      <c r="B44" s="453" t="s">
        <v>1125</v>
      </c>
      <c r="C44" s="371">
        <v>1</v>
      </c>
      <c r="D44" s="371">
        <v>14.56</v>
      </c>
      <c r="E44" s="371"/>
      <c r="F44" s="372"/>
      <c r="G44" s="372">
        <f t="shared" si="1"/>
        <v>14.56</v>
      </c>
      <c r="H44" s="454"/>
      <c r="I44" s="455"/>
    </row>
    <row r="45" spans="1:9" ht="14.25" customHeight="1">
      <c r="A45" s="948"/>
      <c r="B45" s="897" t="s">
        <v>1132</v>
      </c>
      <c r="C45" s="898"/>
      <c r="D45" s="898"/>
      <c r="E45" s="898"/>
      <c r="F45" s="898"/>
      <c r="G45" s="898"/>
      <c r="H45" s="946"/>
      <c r="I45" s="944">
        <f>G47</f>
        <v>23.97</v>
      </c>
    </row>
    <row r="46" spans="1:9" ht="14.25" customHeight="1">
      <c r="A46" s="949"/>
      <c r="B46" s="900"/>
      <c r="C46" s="901"/>
      <c r="D46" s="901"/>
      <c r="E46" s="901"/>
      <c r="F46" s="901"/>
      <c r="G46" s="901"/>
      <c r="H46" s="947"/>
      <c r="I46" s="945"/>
    </row>
    <row r="47" spans="1:9" ht="14.25" customHeight="1">
      <c r="A47" s="371"/>
      <c r="B47" s="453" t="s">
        <v>1122</v>
      </c>
      <c r="C47" s="371">
        <v>1</v>
      </c>
      <c r="D47" s="371">
        <v>23.97</v>
      </c>
      <c r="E47" s="371"/>
      <c r="F47" s="372"/>
      <c r="G47" s="372">
        <f>C47*D47</f>
        <v>23.97</v>
      </c>
      <c r="H47" s="454"/>
      <c r="I47" s="455"/>
    </row>
    <row r="48" spans="1:9" ht="14.25" customHeight="1">
      <c r="A48" s="422">
        <v>100.4</v>
      </c>
      <c r="B48" s="423" t="s">
        <v>768</v>
      </c>
      <c r="C48" s="424"/>
      <c r="D48" s="424"/>
      <c r="E48" s="424"/>
      <c r="F48" s="425"/>
      <c r="G48" s="429"/>
      <c r="H48" s="427" t="s">
        <v>977</v>
      </c>
      <c r="I48" s="431">
        <f>SUM(I49:I57)</f>
        <v>18</v>
      </c>
    </row>
    <row r="49" spans="1:9" ht="14.25" customHeight="1">
      <c r="A49" s="948"/>
      <c r="B49" s="897" t="s">
        <v>506</v>
      </c>
      <c r="C49" s="898"/>
      <c r="D49" s="898"/>
      <c r="E49" s="898"/>
      <c r="F49" s="898"/>
      <c r="G49" s="899"/>
      <c r="H49" s="946"/>
      <c r="I49" s="944">
        <f>G51</f>
        <v>11</v>
      </c>
    </row>
    <row r="50" spans="1:9" ht="14.25" customHeight="1">
      <c r="A50" s="949"/>
      <c r="B50" s="900"/>
      <c r="C50" s="901"/>
      <c r="D50" s="901"/>
      <c r="E50" s="901"/>
      <c r="F50" s="901"/>
      <c r="G50" s="902"/>
      <c r="H50" s="947"/>
      <c r="I50" s="945"/>
    </row>
    <row r="51" spans="1:9" ht="14.25" customHeight="1">
      <c r="A51" s="533"/>
      <c r="B51" s="528" t="s">
        <v>1129</v>
      </c>
      <c r="C51" s="371">
        <v>11</v>
      </c>
      <c r="D51" s="371"/>
      <c r="E51" s="371"/>
      <c r="F51" s="372"/>
      <c r="G51" s="372">
        <f>C51</f>
        <v>11</v>
      </c>
      <c r="H51" s="530"/>
      <c r="I51" s="530"/>
    </row>
    <row r="52" spans="1:9" ht="14.25" customHeight="1">
      <c r="A52" s="948"/>
      <c r="B52" s="897" t="s">
        <v>507</v>
      </c>
      <c r="C52" s="898"/>
      <c r="D52" s="898"/>
      <c r="E52" s="898"/>
      <c r="F52" s="898"/>
      <c r="G52" s="899"/>
      <c r="H52" s="946"/>
      <c r="I52" s="946">
        <v>6</v>
      </c>
    </row>
    <row r="53" spans="1:9" ht="14.25" customHeight="1">
      <c r="A53" s="949"/>
      <c r="B53" s="900"/>
      <c r="C53" s="901"/>
      <c r="D53" s="901"/>
      <c r="E53" s="901"/>
      <c r="F53" s="901"/>
      <c r="G53" s="902"/>
      <c r="H53" s="947"/>
      <c r="I53" s="947"/>
    </row>
    <row r="54" spans="1:9" ht="14.25" customHeight="1">
      <c r="A54" s="533"/>
      <c r="B54" s="528" t="s">
        <v>1130</v>
      </c>
      <c r="C54" s="371">
        <v>6</v>
      </c>
      <c r="D54" s="371"/>
      <c r="E54" s="371"/>
      <c r="F54" s="372"/>
      <c r="G54" s="372">
        <f>C54</f>
        <v>6</v>
      </c>
      <c r="H54" s="530"/>
      <c r="I54" s="530"/>
    </row>
    <row r="55" spans="1:9" ht="14.25" customHeight="1">
      <c r="A55" s="948"/>
      <c r="B55" s="897" t="s">
        <v>505</v>
      </c>
      <c r="C55" s="898"/>
      <c r="D55" s="898"/>
      <c r="E55" s="898"/>
      <c r="F55" s="898"/>
      <c r="G55" s="899"/>
      <c r="H55" s="946"/>
      <c r="I55" s="946">
        <v>1</v>
      </c>
    </row>
    <row r="56" spans="1:9" ht="14.25" customHeight="1">
      <c r="A56" s="949"/>
      <c r="B56" s="900"/>
      <c r="C56" s="901"/>
      <c r="D56" s="901"/>
      <c r="E56" s="901"/>
      <c r="F56" s="901"/>
      <c r="G56" s="902"/>
      <c r="H56" s="947"/>
      <c r="I56" s="947"/>
    </row>
    <row r="57" spans="1:9" ht="14.25" customHeight="1">
      <c r="A57" s="371"/>
      <c r="B57" s="528" t="s">
        <v>1131</v>
      </c>
      <c r="C57" s="371">
        <v>1</v>
      </c>
      <c r="D57" s="371"/>
      <c r="E57" s="371"/>
      <c r="F57" s="372"/>
      <c r="G57" s="372">
        <v>1</v>
      </c>
      <c r="H57" s="454"/>
      <c r="I57" s="457"/>
    </row>
    <row r="58" spans="1:9" ht="14.25" customHeight="1">
      <c r="A58" s="422">
        <v>100.5</v>
      </c>
      <c r="B58" s="423" t="s">
        <v>769</v>
      </c>
      <c r="C58" s="424"/>
      <c r="D58" s="424"/>
      <c r="E58" s="424"/>
      <c r="F58" s="425"/>
      <c r="G58" s="429"/>
      <c r="H58" s="427" t="s">
        <v>977</v>
      </c>
      <c r="I58" s="431"/>
    </row>
    <row r="59" spans="1:9" ht="14.25" customHeight="1">
      <c r="A59" s="371"/>
      <c r="B59" s="453" t="s">
        <v>953</v>
      </c>
      <c r="C59" s="371"/>
      <c r="D59" s="371"/>
      <c r="E59" s="371"/>
      <c r="F59" s="372"/>
      <c r="G59" s="372"/>
      <c r="H59" s="454"/>
      <c r="I59" s="455"/>
    </row>
    <row r="60" spans="1:9" ht="14.25" customHeight="1">
      <c r="A60" s="422">
        <v>100.6</v>
      </c>
      <c r="B60" s="423" t="s">
        <v>770</v>
      </c>
      <c r="C60" s="424"/>
      <c r="D60" s="424"/>
      <c r="E60" s="424"/>
      <c r="F60" s="425"/>
      <c r="G60" s="429"/>
      <c r="H60" s="427" t="s">
        <v>989</v>
      </c>
      <c r="I60" s="431">
        <f>SUM(G61:G63)</f>
        <v>23.53</v>
      </c>
    </row>
    <row r="61" spans="1:9" ht="30" customHeight="1">
      <c r="A61" s="371"/>
      <c r="B61" s="903" t="s">
        <v>1135</v>
      </c>
      <c r="C61" s="904"/>
      <c r="D61" s="904"/>
      <c r="E61" s="904"/>
      <c r="F61" s="904"/>
      <c r="G61" s="905"/>
      <c r="H61" s="454" t="s">
        <v>989</v>
      </c>
      <c r="I61" s="459">
        <f>SUM(G62:G63)</f>
        <v>23.53</v>
      </c>
    </row>
    <row r="62" spans="1:9" ht="14.25" customHeight="1">
      <c r="A62" s="371"/>
      <c r="B62" s="528" t="s">
        <v>1136</v>
      </c>
      <c r="C62" s="371">
        <v>1</v>
      </c>
      <c r="D62" s="372">
        <v>23.53</v>
      </c>
      <c r="E62" s="371"/>
      <c r="F62" s="372"/>
      <c r="G62" s="372">
        <f>+C62*D62</f>
        <v>23.53</v>
      </c>
      <c r="H62" s="454"/>
      <c r="I62" s="455"/>
    </row>
    <row r="63" spans="1:9" ht="14.25" customHeight="1">
      <c r="A63" s="371"/>
      <c r="B63" s="453"/>
      <c r="C63" s="371"/>
      <c r="D63" s="372"/>
      <c r="E63" s="371"/>
      <c r="F63" s="372"/>
      <c r="G63" s="372"/>
      <c r="H63" s="454"/>
      <c r="I63" s="455"/>
    </row>
    <row r="64" spans="1:9" ht="16.5" customHeight="1">
      <c r="A64" s="422">
        <v>100.7</v>
      </c>
      <c r="B64" s="423" t="s">
        <v>771</v>
      </c>
      <c r="C64" s="424"/>
      <c r="D64" s="424"/>
      <c r="E64" s="424"/>
      <c r="F64" s="425"/>
      <c r="G64" s="429"/>
      <c r="H64" s="427" t="s">
        <v>989</v>
      </c>
      <c r="I64" s="431"/>
    </row>
    <row r="65" spans="1:9" ht="14.25" customHeight="1">
      <c r="A65" s="371"/>
      <c r="B65" s="453" t="s">
        <v>953</v>
      </c>
      <c r="C65" s="371"/>
      <c r="D65" s="371"/>
      <c r="E65" s="371"/>
      <c r="F65" s="372"/>
      <c r="G65" s="372"/>
      <c r="H65" s="454"/>
      <c r="I65" s="455"/>
    </row>
    <row r="66" spans="1:9" ht="14.25" customHeight="1">
      <c r="A66" s="371"/>
      <c r="B66" s="453"/>
      <c r="C66" s="371"/>
      <c r="D66" s="371"/>
      <c r="E66" s="371"/>
      <c r="F66" s="372"/>
      <c r="G66" s="372"/>
      <c r="H66" s="454"/>
      <c r="I66" s="455"/>
    </row>
    <row r="67" spans="1:9" ht="14.25" customHeight="1">
      <c r="A67" s="422">
        <v>100.8</v>
      </c>
      <c r="B67" s="423" t="s">
        <v>772</v>
      </c>
      <c r="C67" s="424"/>
      <c r="D67" s="424"/>
      <c r="E67" s="424"/>
      <c r="F67" s="425"/>
      <c r="G67" s="429"/>
      <c r="H67" s="427" t="s">
        <v>993</v>
      </c>
      <c r="I67" s="431">
        <f>SUM(G68:G74)</f>
        <v>3.8779500000000007</v>
      </c>
    </row>
    <row r="68" spans="1:9" ht="19.5" customHeight="1">
      <c r="A68" s="371"/>
      <c r="B68" s="903" t="s">
        <v>716</v>
      </c>
      <c r="C68" s="904"/>
      <c r="D68" s="904"/>
      <c r="E68" s="904"/>
      <c r="F68" s="904"/>
      <c r="G68" s="905"/>
      <c r="H68" s="454" t="s">
        <v>993</v>
      </c>
      <c r="I68" s="510">
        <f>SUM(G69:G74)</f>
        <v>3.8779500000000007</v>
      </c>
    </row>
    <row r="69" spans="1:9" ht="14.25" customHeight="1">
      <c r="A69" s="371"/>
      <c r="B69" s="453" t="s">
        <v>955</v>
      </c>
      <c r="C69" s="371">
        <v>0.1</v>
      </c>
      <c r="D69" s="372">
        <v>46</v>
      </c>
      <c r="E69" s="372">
        <v>0.5</v>
      </c>
      <c r="F69" s="372">
        <v>0.3</v>
      </c>
      <c r="G69" s="372">
        <f>+C69*D69*E69*F69</f>
        <v>0.69000000000000006</v>
      </c>
      <c r="H69" s="454"/>
      <c r="I69" s="455"/>
    </row>
    <row r="70" spans="1:9" ht="14.25" customHeight="1">
      <c r="A70" s="371"/>
      <c r="B70" s="453"/>
      <c r="C70" s="371">
        <v>0.1</v>
      </c>
      <c r="D70" s="372">
        <v>70</v>
      </c>
      <c r="E70" s="372">
        <v>0.5</v>
      </c>
      <c r="F70" s="372">
        <v>0.3</v>
      </c>
      <c r="G70" s="372">
        <f>+C70*D70*E70*F70</f>
        <v>1.05</v>
      </c>
      <c r="H70" s="454"/>
      <c r="I70" s="455"/>
    </row>
    <row r="71" spans="1:9" ht="14.25" customHeight="1">
      <c r="A71" s="371"/>
      <c r="B71" s="453"/>
      <c r="C71" s="371">
        <v>0.1</v>
      </c>
      <c r="D71" s="372">
        <v>24</v>
      </c>
      <c r="E71" s="372">
        <v>1.7</v>
      </c>
      <c r="F71" s="372">
        <v>0.3</v>
      </c>
      <c r="G71" s="372">
        <f>+C71*D71*E71*F71</f>
        <v>1.224</v>
      </c>
      <c r="H71" s="454"/>
      <c r="I71" s="455"/>
    </row>
    <row r="72" spans="1:9" ht="14.25" customHeight="1">
      <c r="A72" s="528" t="s">
        <v>1137</v>
      </c>
      <c r="B72" s="528">
        <v>11</v>
      </c>
      <c r="C72" s="371">
        <v>0.1</v>
      </c>
      <c r="D72" s="372">
        <v>1.2</v>
      </c>
      <c r="E72" s="372">
        <v>1.2</v>
      </c>
      <c r="F72" s="372">
        <v>0.3</v>
      </c>
      <c r="G72" s="372">
        <f>(F72*E72*D72*B72)*C72</f>
        <v>0.47520000000000001</v>
      </c>
      <c r="H72" s="454"/>
      <c r="I72" s="455"/>
    </row>
    <row r="73" spans="1:9" ht="14.25" customHeight="1">
      <c r="A73" s="528" t="s">
        <v>1115</v>
      </c>
      <c r="B73" s="528">
        <v>6</v>
      </c>
      <c r="C73" s="371">
        <v>0.1</v>
      </c>
      <c r="D73" s="372">
        <v>1.5</v>
      </c>
      <c r="E73" s="372">
        <v>1.5</v>
      </c>
      <c r="F73" s="372">
        <v>0.3</v>
      </c>
      <c r="G73" s="372">
        <f>(F73*E73*D73*B73)*C73</f>
        <v>0.40500000000000003</v>
      </c>
      <c r="H73" s="454"/>
      <c r="I73" s="455"/>
    </row>
    <row r="74" spans="1:9" ht="14.25" customHeight="1">
      <c r="A74" s="528" t="s">
        <v>1114</v>
      </c>
      <c r="B74" s="528">
        <v>1</v>
      </c>
      <c r="C74" s="371">
        <v>0.1</v>
      </c>
      <c r="D74" s="372">
        <v>1.5</v>
      </c>
      <c r="E74" s="372">
        <v>0.75</v>
      </c>
      <c r="F74" s="372">
        <v>0.3</v>
      </c>
      <c r="G74" s="372">
        <f>(F74*E74*D74*B74)*C74</f>
        <v>3.3749999999999995E-2</v>
      </c>
      <c r="H74" s="454"/>
      <c r="I74" s="455"/>
    </row>
    <row r="75" spans="1:9" ht="14.25" customHeight="1">
      <c r="A75" s="422">
        <v>100.9</v>
      </c>
      <c r="B75" s="423" t="s">
        <v>998</v>
      </c>
      <c r="C75" s="424"/>
      <c r="D75" s="424"/>
      <c r="E75" s="424"/>
      <c r="F75" s="425"/>
      <c r="G75" s="429"/>
      <c r="H75" s="427" t="s">
        <v>973</v>
      </c>
      <c r="I75" s="431">
        <f>I76</f>
        <v>1</v>
      </c>
    </row>
    <row r="76" spans="1:9" ht="21.75" customHeight="1">
      <c r="A76" s="371"/>
      <c r="B76" s="903" t="s">
        <v>781</v>
      </c>
      <c r="C76" s="904"/>
      <c r="D76" s="904"/>
      <c r="E76" s="904"/>
      <c r="F76" s="904"/>
      <c r="G76" s="905"/>
      <c r="H76" s="454" t="s">
        <v>782</v>
      </c>
      <c r="I76" s="510">
        <f>+G77</f>
        <v>1</v>
      </c>
    </row>
    <row r="77" spans="1:9" ht="14.25" customHeight="1" thickBot="1">
      <c r="A77" s="371"/>
      <c r="B77" s="453" t="s">
        <v>782</v>
      </c>
      <c r="C77" s="371">
        <v>1</v>
      </c>
      <c r="D77" s="460"/>
      <c r="E77" s="460"/>
      <c r="F77" s="460"/>
      <c r="G77" s="372">
        <v>1</v>
      </c>
      <c r="H77" s="454"/>
      <c r="I77" s="455"/>
    </row>
    <row r="78" spans="1:9" ht="27.75" customHeight="1">
      <c r="A78" s="387">
        <v>101</v>
      </c>
      <c r="B78" s="388" t="s">
        <v>632</v>
      </c>
      <c r="C78" s="389"/>
      <c r="D78" s="389"/>
      <c r="E78" s="389"/>
      <c r="F78" s="583"/>
      <c r="G78" s="390"/>
      <c r="H78" s="391" t="s">
        <v>973</v>
      </c>
      <c r="I78" s="392">
        <f>SUM(G81:G83)</f>
        <v>944.5729399999999</v>
      </c>
    </row>
    <row r="79" spans="1:9">
      <c r="A79" s="909" t="s">
        <v>786</v>
      </c>
      <c r="B79" s="910"/>
      <c r="C79" s="910"/>
      <c r="D79" s="910"/>
      <c r="E79" s="910"/>
      <c r="F79" s="910"/>
      <c r="G79" s="910"/>
      <c r="H79" s="910"/>
      <c r="I79" s="911"/>
    </row>
    <row r="80" spans="1:9">
      <c r="A80" s="912"/>
      <c r="B80" s="913"/>
      <c r="C80" s="913"/>
      <c r="D80" s="913"/>
      <c r="E80" s="913"/>
      <c r="F80" s="913"/>
      <c r="G80" s="913"/>
      <c r="H80" s="913"/>
      <c r="I80" s="914"/>
    </row>
    <row r="81" spans="1:9">
      <c r="A81" s="345"/>
      <c r="B81" s="400" t="s">
        <v>952</v>
      </c>
      <c r="C81" s="452"/>
      <c r="D81" s="456"/>
      <c r="E81" s="456"/>
      <c r="F81" s="456"/>
      <c r="G81" s="456">
        <f>I7</f>
        <v>944.5729399999999</v>
      </c>
      <c r="H81" s="349"/>
      <c r="I81" s="350"/>
    </row>
    <row r="82" spans="1:9">
      <c r="A82" s="345"/>
      <c r="B82" s="346"/>
      <c r="C82" s="347"/>
      <c r="D82" s="348"/>
      <c r="E82" s="348"/>
      <c r="F82" s="348"/>
      <c r="G82" s="348"/>
      <c r="H82" s="349"/>
      <c r="I82" s="350"/>
    </row>
    <row r="83" spans="1:9">
      <c r="A83" s="345"/>
      <c r="B83" s="346"/>
      <c r="C83" s="347"/>
      <c r="D83" s="348"/>
      <c r="E83" s="348"/>
      <c r="F83" s="348"/>
      <c r="G83" s="348"/>
      <c r="H83" s="349"/>
      <c r="I83" s="350"/>
    </row>
    <row r="84" spans="1:9">
      <c r="A84" s="430">
        <v>101.1</v>
      </c>
      <c r="B84" s="423" t="s">
        <v>1001</v>
      </c>
      <c r="C84" s="424"/>
      <c r="D84" s="424"/>
      <c r="E84" s="424"/>
      <c r="F84" s="425"/>
      <c r="G84" s="429"/>
      <c r="H84" s="427" t="s">
        <v>973</v>
      </c>
      <c r="I84" s="431">
        <f>SUM(G85:G86)</f>
        <v>412.76339999999993</v>
      </c>
    </row>
    <row r="85" spans="1:9" ht="42" customHeight="1">
      <c r="A85" s="345"/>
      <c r="B85" s="892" t="s">
        <v>297</v>
      </c>
      <c r="C85" s="895"/>
      <c r="D85" s="895"/>
      <c r="E85" s="895"/>
      <c r="F85" s="895"/>
      <c r="G85" s="896"/>
      <c r="H85" s="349" t="s">
        <v>973</v>
      </c>
      <c r="I85" s="513">
        <f>SUM(G86:G87)</f>
        <v>666.89173999999991</v>
      </c>
    </row>
    <row r="86" spans="1:9">
      <c r="A86" s="345"/>
      <c r="B86" s="525" t="s">
        <v>1137</v>
      </c>
      <c r="C86" s="452"/>
      <c r="D86" s="456"/>
      <c r="E86" s="456"/>
      <c r="F86" s="456"/>
      <c r="G86" s="456">
        <f>G8</f>
        <v>412.76339999999993</v>
      </c>
      <c r="H86" s="349"/>
      <c r="I86" s="350"/>
    </row>
    <row r="87" spans="1:9">
      <c r="A87" s="345"/>
      <c r="B87" s="525" t="s">
        <v>1115</v>
      </c>
      <c r="C87" s="452"/>
      <c r="D87" s="456"/>
      <c r="E87" s="456"/>
      <c r="F87" s="456"/>
      <c r="G87" s="456">
        <f>G9</f>
        <v>254.12834000000001</v>
      </c>
      <c r="H87" s="349"/>
      <c r="I87" s="350"/>
    </row>
    <row r="88" spans="1:9">
      <c r="A88" s="430">
        <v>101.2</v>
      </c>
      <c r="B88" s="423" t="s">
        <v>773</v>
      </c>
      <c r="C88" s="424"/>
      <c r="D88" s="424"/>
      <c r="E88" s="424"/>
      <c r="F88" s="425"/>
      <c r="G88" s="429"/>
      <c r="H88" s="427" t="s">
        <v>973</v>
      </c>
      <c r="I88" s="431">
        <f>G90</f>
        <v>0</v>
      </c>
    </row>
    <row r="89" spans="1:9">
      <c r="A89" s="370"/>
      <c r="B89" s="906" t="s">
        <v>0</v>
      </c>
      <c r="C89" s="907"/>
      <c r="D89" s="907"/>
      <c r="E89" s="907"/>
      <c r="F89" s="907"/>
      <c r="G89" s="908"/>
      <c r="H89" s="373"/>
      <c r="I89" s="374"/>
    </row>
    <row r="90" spans="1:9">
      <c r="A90" s="370"/>
      <c r="B90" s="528"/>
      <c r="C90" s="370"/>
      <c r="D90" s="370"/>
      <c r="E90" s="370"/>
      <c r="F90" s="379"/>
      <c r="G90" s="372"/>
      <c r="H90" s="373"/>
      <c r="I90" s="432"/>
    </row>
    <row r="91" spans="1:9">
      <c r="A91" s="422">
        <v>101.3</v>
      </c>
      <c r="B91" s="423" t="s">
        <v>1003</v>
      </c>
      <c r="C91" s="424"/>
      <c r="D91" s="424"/>
      <c r="E91" s="424"/>
      <c r="F91" s="425"/>
      <c r="G91" s="429"/>
      <c r="H91" s="427" t="s">
        <v>973</v>
      </c>
      <c r="I91" s="431"/>
    </row>
    <row r="92" spans="1:9">
      <c r="A92" s="370"/>
      <c r="B92" s="906" t="s">
        <v>115</v>
      </c>
      <c r="C92" s="907"/>
      <c r="D92" s="907"/>
      <c r="E92" s="907"/>
      <c r="F92" s="907"/>
      <c r="G92" s="908"/>
      <c r="H92" s="373"/>
      <c r="I92" s="537"/>
    </row>
    <row r="93" spans="1:9">
      <c r="A93" s="370"/>
      <c r="B93" s="453"/>
      <c r="C93" s="370"/>
      <c r="D93" s="371"/>
      <c r="E93" s="371"/>
      <c r="F93" s="379"/>
      <c r="G93" s="372"/>
      <c r="H93" s="373"/>
      <c r="I93" s="432"/>
    </row>
    <row r="94" spans="1:9">
      <c r="A94" s="422">
        <v>101.4</v>
      </c>
      <c r="B94" s="423" t="s">
        <v>774</v>
      </c>
      <c r="C94" s="424"/>
      <c r="D94" s="424"/>
      <c r="E94" s="424"/>
      <c r="F94" s="425"/>
      <c r="G94" s="429"/>
      <c r="H94" s="427" t="s">
        <v>973</v>
      </c>
      <c r="I94" s="431"/>
    </row>
    <row r="95" spans="1:9">
      <c r="A95" s="400"/>
      <c r="B95" s="400" t="s">
        <v>953</v>
      </c>
      <c r="C95" s="400"/>
      <c r="D95" s="400"/>
      <c r="E95" s="400"/>
      <c r="F95" s="464"/>
      <c r="G95" s="400"/>
      <c r="H95" s="400"/>
      <c r="I95" s="415"/>
    </row>
    <row r="96" spans="1:9" ht="27" customHeight="1">
      <c r="A96" s="383">
        <v>102</v>
      </c>
      <c r="B96" s="435" t="s">
        <v>750</v>
      </c>
      <c r="C96" s="436"/>
      <c r="D96" s="436"/>
      <c r="E96" s="436"/>
      <c r="F96" s="584"/>
      <c r="G96" s="437"/>
      <c r="H96" s="438" t="s">
        <v>973</v>
      </c>
      <c r="I96" s="439">
        <f>SUM(G99:G101)</f>
        <v>668</v>
      </c>
    </row>
    <row r="97" spans="1:11">
      <c r="A97" s="886" t="s">
        <v>784</v>
      </c>
      <c r="B97" s="887"/>
      <c r="C97" s="887"/>
      <c r="D97" s="887"/>
      <c r="E97" s="887"/>
      <c r="F97" s="887"/>
      <c r="G97" s="887"/>
      <c r="H97" s="887"/>
      <c r="I97" s="888"/>
    </row>
    <row r="98" spans="1:11" ht="16.5" customHeight="1">
      <c r="A98" s="889"/>
      <c r="B98" s="890"/>
      <c r="C98" s="890"/>
      <c r="D98" s="890"/>
      <c r="E98" s="890"/>
      <c r="F98" s="890"/>
      <c r="G98" s="890"/>
      <c r="H98" s="890"/>
      <c r="I98" s="891"/>
    </row>
    <row r="99" spans="1:11" ht="17.25" customHeight="1">
      <c r="A99" s="345"/>
      <c r="B99" s="355" t="s">
        <v>130</v>
      </c>
      <c r="C99" s="346">
        <v>1</v>
      </c>
      <c r="D99" s="346"/>
      <c r="E99" s="346"/>
      <c r="F99" s="585"/>
      <c r="G99" s="346">
        <v>668</v>
      </c>
      <c r="H99" s="349"/>
      <c r="I99" s="350"/>
    </row>
    <row r="100" spans="1:11">
      <c r="A100" s="345"/>
      <c r="B100" s="346"/>
      <c r="C100" s="347"/>
      <c r="D100" s="347"/>
      <c r="E100" s="347"/>
      <c r="F100" s="348"/>
      <c r="G100" s="348"/>
      <c r="H100" s="349"/>
      <c r="I100" s="350"/>
    </row>
    <row r="101" spans="1:11">
      <c r="A101" s="345"/>
      <c r="B101" s="346"/>
      <c r="C101" s="347"/>
      <c r="D101" s="347"/>
      <c r="E101" s="347"/>
      <c r="F101" s="348"/>
      <c r="G101" s="348"/>
      <c r="H101" s="349"/>
      <c r="I101" s="350"/>
    </row>
    <row r="102" spans="1:11">
      <c r="A102" s="430">
        <v>102.1</v>
      </c>
      <c r="B102" s="423" t="s">
        <v>775</v>
      </c>
      <c r="C102" s="424"/>
      <c r="D102" s="424"/>
      <c r="E102" s="424"/>
      <c r="F102" s="425"/>
      <c r="G102" s="429"/>
      <c r="H102" s="427" t="s">
        <v>973</v>
      </c>
      <c r="I102" s="431">
        <f>G104</f>
        <v>172.511</v>
      </c>
      <c r="K102" s="558"/>
    </row>
    <row r="103" spans="1:11">
      <c r="A103" s="345"/>
      <c r="B103" s="541" t="s">
        <v>116</v>
      </c>
      <c r="C103" s="347"/>
      <c r="D103" s="354"/>
      <c r="E103" s="347"/>
      <c r="F103" s="348"/>
      <c r="G103" s="348"/>
      <c r="H103" s="349"/>
      <c r="I103" s="350"/>
    </row>
    <row r="104" spans="1:11">
      <c r="A104" s="345"/>
      <c r="B104" s="541" t="s">
        <v>117</v>
      </c>
      <c r="C104" s="347"/>
      <c r="D104" s="354">
        <v>16.7</v>
      </c>
      <c r="E104" s="347">
        <v>10.33</v>
      </c>
      <c r="F104" s="348"/>
      <c r="G104" s="348">
        <f>D104*E104</f>
        <v>172.511</v>
      </c>
      <c r="H104" s="349"/>
      <c r="I104" s="350"/>
    </row>
    <row r="105" spans="1:11">
      <c r="A105" s="345"/>
      <c r="B105" s="346"/>
      <c r="C105" s="347"/>
      <c r="D105" s="354"/>
      <c r="E105" s="347"/>
      <c r="F105" s="348"/>
      <c r="G105" s="348"/>
      <c r="H105" s="349"/>
      <c r="I105" s="398"/>
    </row>
    <row r="106" spans="1:11">
      <c r="A106" s="430">
        <v>102.2</v>
      </c>
      <c r="B106" s="423" t="s">
        <v>774</v>
      </c>
      <c r="C106" s="424"/>
      <c r="D106" s="424"/>
      <c r="E106" s="424"/>
      <c r="F106" s="425"/>
      <c r="G106" s="429"/>
      <c r="H106" s="427" t="s">
        <v>973</v>
      </c>
      <c r="I106" s="431">
        <f>G108</f>
        <v>27</v>
      </c>
    </row>
    <row r="107" spans="1:11">
      <c r="A107" s="345"/>
      <c r="B107" s="355" t="s">
        <v>131</v>
      </c>
      <c r="C107" s="347"/>
      <c r="D107" s="354"/>
      <c r="E107" s="347"/>
      <c r="F107" s="348"/>
      <c r="G107" s="348"/>
      <c r="H107" s="349"/>
      <c r="I107" s="350"/>
    </row>
    <row r="108" spans="1:11">
      <c r="A108" s="345"/>
      <c r="B108" s="346"/>
      <c r="C108" s="347"/>
      <c r="D108" s="461">
        <v>9</v>
      </c>
      <c r="E108" s="348">
        <v>3</v>
      </c>
      <c r="F108" s="348"/>
      <c r="G108" s="348">
        <f>D108*E108</f>
        <v>27</v>
      </c>
      <c r="H108" s="349"/>
      <c r="I108" s="350"/>
    </row>
    <row r="109" spans="1:11">
      <c r="A109" s="345"/>
      <c r="B109" s="346"/>
      <c r="C109" s="347"/>
      <c r="D109" s="354"/>
      <c r="E109" s="347"/>
      <c r="F109" s="348"/>
      <c r="G109" s="348"/>
      <c r="H109" s="349"/>
      <c r="I109" s="398"/>
    </row>
    <row r="110" spans="1:11">
      <c r="A110" s="430">
        <v>102.3</v>
      </c>
      <c r="B110" s="423" t="s">
        <v>776</v>
      </c>
      <c r="C110" s="424"/>
      <c r="D110" s="424"/>
      <c r="E110" s="424"/>
      <c r="F110" s="425"/>
      <c r="G110" s="429"/>
      <c r="H110" s="427" t="s">
        <v>973</v>
      </c>
      <c r="I110" s="431">
        <f>G112</f>
        <v>6.8200000000000012</v>
      </c>
    </row>
    <row r="111" spans="1:11" ht="27" customHeight="1">
      <c r="A111" s="345"/>
      <c r="B111" s="903" t="s">
        <v>133</v>
      </c>
      <c r="C111" s="904"/>
      <c r="D111" s="904"/>
      <c r="E111" s="904"/>
      <c r="F111" s="904"/>
      <c r="G111" s="905"/>
      <c r="H111" s="349"/>
      <c r="I111" s="350"/>
    </row>
    <row r="112" spans="1:11">
      <c r="A112" s="345"/>
      <c r="B112" s="453" t="s">
        <v>132</v>
      </c>
      <c r="C112" s="370"/>
      <c r="D112" s="371">
        <v>3.1</v>
      </c>
      <c r="E112" s="371">
        <v>2.2000000000000002</v>
      </c>
      <c r="F112" s="379"/>
      <c r="G112" s="372">
        <f>D112*E112</f>
        <v>6.8200000000000012</v>
      </c>
      <c r="H112" s="349"/>
      <c r="I112" s="350"/>
    </row>
    <row r="113" spans="1:9">
      <c r="A113" s="345"/>
      <c r="B113" s="346"/>
      <c r="C113" s="347"/>
      <c r="D113" s="354"/>
      <c r="E113" s="347"/>
      <c r="F113" s="348"/>
      <c r="G113" s="348"/>
      <c r="H113" s="349"/>
      <c r="I113" s="398"/>
    </row>
    <row r="114" spans="1:9" ht="15" customHeight="1">
      <c r="A114" s="430">
        <v>102.4</v>
      </c>
      <c r="B114" s="423" t="s">
        <v>777</v>
      </c>
      <c r="C114" s="424"/>
      <c r="D114" s="424"/>
      <c r="E114" s="424"/>
      <c r="F114" s="425"/>
      <c r="G114" s="429"/>
      <c r="H114" s="427" t="s">
        <v>989</v>
      </c>
      <c r="I114" s="431">
        <f>G116</f>
        <v>14.125</v>
      </c>
    </row>
    <row r="115" spans="1:9" ht="25.5" customHeight="1">
      <c r="A115" s="345"/>
      <c r="B115" s="892" t="s">
        <v>156</v>
      </c>
      <c r="C115" s="893"/>
      <c r="D115" s="893"/>
      <c r="E115" s="893"/>
      <c r="F115" s="893"/>
      <c r="G115" s="894"/>
      <c r="H115" s="349"/>
      <c r="I115" s="350"/>
    </row>
    <row r="116" spans="1:9">
      <c r="A116" s="345"/>
      <c r="B116" s="346"/>
      <c r="C116" s="347">
        <v>5</v>
      </c>
      <c r="D116" s="354">
        <v>1</v>
      </c>
      <c r="E116" s="347">
        <v>1</v>
      </c>
      <c r="F116" s="348">
        <v>2.8250000000000002</v>
      </c>
      <c r="G116" s="348">
        <f>F116*C116</f>
        <v>14.125</v>
      </c>
      <c r="H116" s="614"/>
      <c r="I116" s="350"/>
    </row>
    <row r="117" spans="1:9">
      <c r="A117" s="345"/>
      <c r="B117" s="346"/>
      <c r="C117" s="347"/>
      <c r="D117" s="354"/>
      <c r="E117" s="347"/>
      <c r="F117" s="348"/>
      <c r="G117" s="348"/>
      <c r="H117" s="349"/>
      <c r="I117" s="398"/>
    </row>
    <row r="118" spans="1:9" ht="15" customHeight="1">
      <c r="A118" s="430">
        <v>102.5</v>
      </c>
      <c r="B118" s="423" t="s">
        <v>778</v>
      </c>
      <c r="C118" s="424"/>
      <c r="D118" s="424"/>
      <c r="E118" s="424"/>
      <c r="F118" s="425"/>
      <c r="G118" s="429"/>
      <c r="H118" s="427" t="s">
        <v>989</v>
      </c>
      <c r="I118" s="431">
        <f>G120</f>
        <v>33.4</v>
      </c>
    </row>
    <row r="119" spans="1:9">
      <c r="A119" s="345"/>
      <c r="B119" s="892" t="s">
        <v>157</v>
      </c>
      <c r="C119" s="893"/>
      <c r="D119" s="893"/>
      <c r="E119" s="893"/>
      <c r="F119" s="893"/>
      <c r="G119" s="894"/>
      <c r="H119" s="349"/>
      <c r="I119" s="350"/>
    </row>
    <row r="120" spans="1:9">
      <c r="A120" s="347"/>
      <c r="B120" s="346"/>
      <c r="C120" s="347">
        <v>2</v>
      </c>
      <c r="D120" s="347">
        <v>16.7</v>
      </c>
      <c r="E120" s="347">
        <v>1</v>
      </c>
      <c r="F120" s="348">
        <v>1</v>
      </c>
      <c r="G120" s="348">
        <f>C120*D120</f>
        <v>33.4</v>
      </c>
      <c r="H120" s="349"/>
      <c r="I120" s="350"/>
    </row>
    <row r="121" spans="1:9">
      <c r="A121" s="347"/>
      <c r="B121" s="346"/>
      <c r="C121" s="347"/>
      <c r="D121" s="347"/>
      <c r="E121" s="347"/>
      <c r="F121" s="348"/>
      <c r="G121" s="348"/>
      <c r="H121" s="349"/>
      <c r="I121" s="350"/>
    </row>
    <row r="122" spans="1:9">
      <c r="A122" s="347"/>
      <c r="B122" s="346"/>
      <c r="C122" s="347"/>
      <c r="D122" s="347"/>
      <c r="E122" s="347"/>
      <c r="F122" s="348"/>
      <c r="G122" s="348"/>
      <c r="H122" s="349"/>
      <c r="I122" s="350"/>
    </row>
    <row r="123" spans="1:9" ht="28.5" customHeight="1">
      <c r="A123" s="383">
        <v>103</v>
      </c>
      <c r="B123" s="435" t="s">
        <v>751</v>
      </c>
      <c r="C123" s="436"/>
      <c r="D123" s="436"/>
      <c r="E123" s="436"/>
      <c r="F123" s="584"/>
      <c r="G123" s="437"/>
      <c r="H123" s="438" t="s">
        <v>973</v>
      </c>
      <c r="I123" s="439">
        <f>SUM(G126:G128)</f>
        <v>944.5729399999999</v>
      </c>
    </row>
    <row r="124" spans="1:9">
      <c r="A124" s="909" t="s">
        <v>787</v>
      </c>
      <c r="B124" s="910"/>
      <c r="C124" s="910"/>
      <c r="D124" s="910"/>
      <c r="E124" s="910"/>
      <c r="F124" s="910"/>
      <c r="G124" s="910"/>
      <c r="H124" s="910"/>
      <c r="I124" s="911"/>
    </row>
    <row r="125" spans="1:9">
      <c r="A125" s="912"/>
      <c r="B125" s="913"/>
      <c r="C125" s="913"/>
      <c r="D125" s="913"/>
      <c r="E125" s="913"/>
      <c r="F125" s="913"/>
      <c r="G125" s="913"/>
      <c r="H125" s="913"/>
      <c r="I125" s="914"/>
    </row>
    <row r="126" spans="1:9">
      <c r="A126" s="345"/>
      <c r="B126" s="355" t="s">
        <v>952</v>
      </c>
      <c r="C126" s="347"/>
      <c r="D126" s="347"/>
      <c r="E126" s="347"/>
      <c r="F126" s="348"/>
      <c r="G126" s="348">
        <f>I7</f>
        <v>944.5729399999999</v>
      </c>
      <c r="H126" s="349"/>
      <c r="I126" s="350"/>
    </row>
    <row r="127" spans="1:9">
      <c r="A127" s="345"/>
      <c r="B127" s="346"/>
      <c r="C127" s="347"/>
      <c r="D127" s="347"/>
      <c r="E127" s="347"/>
      <c r="F127" s="348"/>
      <c r="G127" s="348"/>
      <c r="H127" s="349"/>
      <c r="I127" s="350"/>
    </row>
    <row r="128" spans="1:9">
      <c r="A128" s="393"/>
      <c r="B128" s="394"/>
      <c r="C128" s="395"/>
      <c r="D128" s="395"/>
      <c r="E128" s="395"/>
      <c r="F128" s="396"/>
      <c r="G128" s="396"/>
      <c r="H128" s="397"/>
      <c r="I128" s="398"/>
    </row>
    <row r="129" spans="1:9" ht="15" customHeight="1">
      <c r="A129" s="422">
        <v>103.1</v>
      </c>
      <c r="B129" s="915" t="s">
        <v>774</v>
      </c>
      <c r="C129" s="916"/>
      <c r="D129" s="916"/>
      <c r="E129" s="916"/>
      <c r="F129" s="916"/>
      <c r="G129" s="917"/>
      <c r="H129" s="427" t="s">
        <v>973</v>
      </c>
      <c r="I129" s="431"/>
    </row>
    <row r="130" spans="1:9" ht="15" customHeight="1">
      <c r="A130" s="370"/>
      <c r="B130" s="453" t="s">
        <v>953</v>
      </c>
      <c r="C130" s="369"/>
      <c r="D130" s="369"/>
      <c r="E130" s="369"/>
      <c r="F130" s="586"/>
      <c r="G130" s="369"/>
      <c r="H130" s="373"/>
      <c r="I130" s="374"/>
    </row>
    <row r="131" spans="1:9" ht="15" customHeight="1">
      <c r="A131" s="370"/>
      <c r="B131" s="369"/>
      <c r="C131" s="369"/>
      <c r="D131" s="369"/>
      <c r="E131" s="369"/>
      <c r="F131" s="586"/>
      <c r="G131" s="369"/>
      <c r="H131" s="373"/>
      <c r="I131" s="374"/>
    </row>
    <row r="132" spans="1:9" ht="15" customHeight="1">
      <c r="A132" s="370"/>
      <c r="B132" s="369"/>
      <c r="C132" s="369"/>
      <c r="D132" s="369"/>
      <c r="E132" s="369"/>
      <c r="F132" s="586"/>
      <c r="G132" s="369"/>
      <c r="H132" s="373"/>
      <c r="I132" s="374"/>
    </row>
    <row r="133" spans="1:9" ht="15" customHeight="1">
      <c r="A133" s="422">
        <v>103.2</v>
      </c>
      <c r="B133" s="915" t="s">
        <v>776</v>
      </c>
      <c r="C133" s="916"/>
      <c r="D133" s="916"/>
      <c r="E133" s="916"/>
      <c r="F133" s="916"/>
      <c r="G133" s="917"/>
      <c r="H133" s="427" t="s">
        <v>973</v>
      </c>
      <c r="I133" s="431"/>
    </row>
    <row r="134" spans="1:9" ht="15" customHeight="1">
      <c r="A134" s="370"/>
      <c r="B134" s="453" t="s">
        <v>953</v>
      </c>
      <c r="C134" s="369"/>
      <c r="D134" s="369"/>
      <c r="E134" s="369"/>
      <c r="F134" s="586"/>
      <c r="G134" s="369"/>
      <c r="H134" s="373"/>
      <c r="I134" s="374"/>
    </row>
    <row r="135" spans="1:9" ht="15" customHeight="1">
      <c r="A135" s="370"/>
      <c r="B135" s="369"/>
      <c r="C135" s="369"/>
      <c r="D135" s="369"/>
      <c r="E135" s="369"/>
      <c r="F135" s="586"/>
      <c r="G135" s="369"/>
      <c r="H135" s="373"/>
      <c r="I135" s="374"/>
    </row>
    <row r="136" spans="1:9" ht="15" customHeight="1">
      <c r="A136" s="370"/>
      <c r="B136" s="369"/>
      <c r="C136" s="369"/>
      <c r="D136" s="369"/>
      <c r="E136" s="369"/>
      <c r="F136" s="586"/>
      <c r="G136" s="369"/>
      <c r="H136" s="373"/>
      <c r="I136" s="374"/>
    </row>
    <row r="137" spans="1:9" ht="15" customHeight="1">
      <c r="A137" s="422">
        <v>103.3</v>
      </c>
      <c r="B137" s="915" t="s">
        <v>876</v>
      </c>
      <c r="C137" s="916"/>
      <c r="D137" s="916"/>
      <c r="E137" s="916"/>
      <c r="F137" s="916"/>
      <c r="G137" s="917"/>
      <c r="H137" s="427" t="s">
        <v>973</v>
      </c>
      <c r="I137" s="431"/>
    </row>
    <row r="138" spans="1:9" ht="15" customHeight="1">
      <c r="A138" s="370"/>
      <c r="B138" s="453" t="s">
        <v>953</v>
      </c>
      <c r="C138" s="369"/>
      <c r="D138" s="369"/>
      <c r="E138" s="369"/>
      <c r="F138" s="586"/>
      <c r="G138" s="369"/>
      <c r="H138" s="373"/>
      <c r="I138" s="374"/>
    </row>
    <row r="139" spans="1:9" ht="15" customHeight="1">
      <c r="A139" s="370"/>
      <c r="B139" s="369"/>
      <c r="C139" s="369"/>
      <c r="D139" s="369"/>
      <c r="E139" s="369"/>
      <c r="F139" s="586"/>
      <c r="G139" s="369"/>
      <c r="H139" s="373"/>
      <c r="I139" s="374"/>
    </row>
    <row r="140" spans="1:9" ht="15" customHeight="1">
      <c r="A140" s="370"/>
      <c r="B140" s="369"/>
      <c r="C140" s="369"/>
      <c r="D140" s="369"/>
      <c r="E140" s="369"/>
      <c r="F140" s="586"/>
      <c r="G140" s="369"/>
      <c r="H140" s="373"/>
      <c r="I140" s="374"/>
    </row>
    <row r="141" spans="1:9" ht="15" customHeight="1">
      <c r="A141" s="422" t="s">
        <v>877</v>
      </c>
      <c r="B141" s="915" t="s">
        <v>878</v>
      </c>
      <c r="C141" s="916"/>
      <c r="D141" s="916"/>
      <c r="E141" s="916"/>
      <c r="F141" s="916"/>
      <c r="G141" s="917"/>
      <c r="H141" s="427" t="s">
        <v>989</v>
      </c>
      <c r="I141" s="431">
        <f>G143</f>
        <v>26</v>
      </c>
    </row>
    <row r="142" spans="1:9">
      <c r="A142" s="345"/>
      <c r="B142" s="355" t="s">
        <v>155</v>
      </c>
      <c r="C142" s="347"/>
      <c r="D142" s="354"/>
      <c r="E142" s="347"/>
      <c r="F142" s="348"/>
      <c r="G142" s="348"/>
      <c r="H142" s="349"/>
      <c r="I142" s="398"/>
    </row>
    <row r="143" spans="1:9">
      <c r="A143" s="345"/>
      <c r="B143" s="346"/>
      <c r="C143" s="347">
        <v>5</v>
      </c>
      <c r="D143" s="354">
        <v>1</v>
      </c>
      <c r="E143" s="347">
        <v>1</v>
      </c>
      <c r="F143" s="348">
        <v>5.2</v>
      </c>
      <c r="G143" s="348">
        <f>C143*F143</f>
        <v>26</v>
      </c>
      <c r="H143" s="349"/>
      <c r="I143" s="398"/>
    </row>
    <row r="144" spans="1:9">
      <c r="A144" s="345"/>
      <c r="B144" s="346"/>
      <c r="C144" s="347"/>
      <c r="D144" s="354"/>
      <c r="E144" s="347"/>
      <c r="F144" s="348"/>
      <c r="G144" s="348"/>
      <c r="H144" s="349"/>
      <c r="I144" s="398"/>
    </row>
    <row r="145" spans="1:9" ht="15" customHeight="1">
      <c r="A145" s="422">
        <v>103.5</v>
      </c>
      <c r="B145" s="915" t="s">
        <v>778</v>
      </c>
      <c r="C145" s="916"/>
      <c r="D145" s="916"/>
      <c r="E145" s="916"/>
      <c r="F145" s="916"/>
      <c r="G145" s="917"/>
      <c r="H145" s="427" t="s">
        <v>989</v>
      </c>
      <c r="I145" s="431"/>
    </row>
    <row r="146" spans="1:9" ht="15" customHeight="1">
      <c r="A146" s="370"/>
      <c r="B146" s="453" t="s">
        <v>953</v>
      </c>
      <c r="C146" s="369"/>
      <c r="D146" s="369"/>
      <c r="E146" s="369"/>
      <c r="F146" s="586"/>
      <c r="G146" s="369"/>
      <c r="H146" s="373"/>
      <c r="I146" s="374"/>
    </row>
    <row r="147" spans="1:9" ht="15" customHeight="1">
      <c r="A147" s="370"/>
      <c r="B147" s="369"/>
      <c r="C147" s="369"/>
      <c r="D147" s="369"/>
      <c r="E147" s="369"/>
      <c r="F147" s="586"/>
      <c r="G147" s="369"/>
      <c r="H147" s="373"/>
      <c r="I147" s="374"/>
    </row>
    <row r="148" spans="1:9" ht="15" customHeight="1">
      <c r="A148" s="370"/>
      <c r="B148" s="369"/>
      <c r="C148" s="369"/>
      <c r="D148" s="369"/>
      <c r="E148" s="369"/>
      <c r="F148" s="586"/>
      <c r="G148" s="369"/>
      <c r="H148" s="373"/>
      <c r="I148" s="374"/>
    </row>
    <row r="149" spans="1:9" ht="15" customHeight="1">
      <c r="A149" s="422">
        <v>103.6</v>
      </c>
      <c r="B149" s="915" t="s">
        <v>879</v>
      </c>
      <c r="C149" s="916"/>
      <c r="D149" s="916"/>
      <c r="E149" s="916"/>
      <c r="F149" s="916"/>
      <c r="G149" s="917"/>
      <c r="H149" s="427" t="s">
        <v>989</v>
      </c>
      <c r="I149" s="431"/>
    </row>
    <row r="150" spans="1:9" ht="15" customHeight="1">
      <c r="A150" s="370"/>
      <c r="B150" s="453" t="s">
        <v>953</v>
      </c>
      <c r="C150" s="369"/>
      <c r="D150" s="369"/>
      <c r="E150" s="369"/>
      <c r="F150" s="586"/>
      <c r="G150" s="369"/>
      <c r="H150" s="373"/>
      <c r="I150" s="374"/>
    </row>
    <row r="151" spans="1:9" ht="15" customHeight="1">
      <c r="A151" s="370"/>
      <c r="B151" s="369"/>
      <c r="C151" s="369"/>
      <c r="D151" s="369"/>
      <c r="E151" s="369"/>
      <c r="F151" s="586"/>
      <c r="G151" s="369"/>
      <c r="H151" s="373"/>
      <c r="I151" s="374"/>
    </row>
    <row r="152" spans="1:9" ht="17.25" customHeight="1">
      <c r="A152" s="347"/>
      <c r="B152" s="346"/>
      <c r="C152" s="347"/>
      <c r="D152" s="347"/>
      <c r="E152" s="347"/>
      <c r="F152" s="348"/>
      <c r="G152" s="348"/>
      <c r="H152" s="349"/>
      <c r="I152" s="350"/>
    </row>
    <row r="153" spans="1:9" ht="27" customHeight="1">
      <c r="A153" s="383">
        <v>104</v>
      </c>
      <c r="B153" s="435" t="s">
        <v>742</v>
      </c>
      <c r="C153" s="436"/>
      <c r="D153" s="436"/>
      <c r="E153" s="436"/>
      <c r="F153" s="584"/>
      <c r="G153" s="437"/>
      <c r="H153" s="438" t="s">
        <v>973</v>
      </c>
      <c r="I153" s="439">
        <f>SUM(G156:G167)</f>
        <v>646.32040000000006</v>
      </c>
    </row>
    <row r="154" spans="1:9">
      <c r="A154" s="886" t="s">
        <v>788</v>
      </c>
      <c r="B154" s="887"/>
      <c r="C154" s="887"/>
      <c r="D154" s="887"/>
      <c r="E154" s="887"/>
      <c r="F154" s="887"/>
      <c r="G154" s="887"/>
      <c r="H154" s="887"/>
      <c r="I154" s="888"/>
    </row>
    <row r="155" spans="1:9" ht="18.75" customHeight="1">
      <c r="A155" s="889"/>
      <c r="B155" s="890"/>
      <c r="C155" s="890"/>
      <c r="D155" s="890"/>
      <c r="E155" s="890"/>
      <c r="F155" s="890"/>
      <c r="G155" s="890"/>
      <c r="H155" s="890"/>
      <c r="I155" s="891"/>
    </row>
    <row r="156" spans="1:9">
      <c r="A156" s="345"/>
      <c r="B156" s="541" t="s">
        <v>303</v>
      </c>
      <c r="C156" s="347">
        <v>1</v>
      </c>
      <c r="D156" s="348">
        <v>32.54</v>
      </c>
      <c r="E156" s="348"/>
      <c r="F156" s="348">
        <v>6</v>
      </c>
      <c r="G156" s="348">
        <f>F156*D156*C156</f>
        <v>195.24</v>
      </c>
      <c r="H156" s="349"/>
      <c r="I156" s="350"/>
    </row>
    <row r="157" spans="1:9">
      <c r="A157" s="345"/>
      <c r="B157" s="346"/>
      <c r="C157" s="347">
        <v>2</v>
      </c>
      <c r="D157" s="348">
        <v>1.5</v>
      </c>
      <c r="E157" s="348"/>
      <c r="F157" s="348">
        <v>6</v>
      </c>
      <c r="G157" s="348">
        <f>F157*D157*C157</f>
        <v>18</v>
      </c>
      <c r="H157" s="349"/>
      <c r="I157" s="350"/>
    </row>
    <row r="158" spans="1:9">
      <c r="A158" s="345"/>
      <c r="B158" s="541" t="s">
        <v>304</v>
      </c>
      <c r="C158" s="347">
        <v>1</v>
      </c>
      <c r="D158" s="348">
        <v>16.7</v>
      </c>
      <c r="E158" s="348"/>
      <c r="F158" s="348">
        <v>6</v>
      </c>
      <c r="G158" s="348">
        <f t="shared" ref="G158:G167" si="2">F158*D158*C158</f>
        <v>100.19999999999999</v>
      </c>
      <c r="H158" s="349"/>
      <c r="I158" s="350"/>
    </row>
    <row r="159" spans="1:9">
      <c r="A159" s="345"/>
      <c r="B159" s="346"/>
      <c r="C159" s="347">
        <v>1</v>
      </c>
      <c r="D159" s="348">
        <v>5.4</v>
      </c>
      <c r="E159" s="348"/>
      <c r="F159" s="348">
        <v>6.9</v>
      </c>
      <c r="G159" s="348">
        <f t="shared" si="2"/>
        <v>37.260000000000005</v>
      </c>
      <c r="H159" s="349"/>
      <c r="I159" s="350"/>
    </row>
    <row r="160" spans="1:9">
      <c r="A160" s="345"/>
      <c r="B160" s="346"/>
      <c r="C160" s="347">
        <v>1</v>
      </c>
      <c r="D160" s="348">
        <v>2.5</v>
      </c>
      <c r="E160" s="348"/>
      <c r="F160" s="348">
        <v>6.9</v>
      </c>
      <c r="G160" s="348">
        <f t="shared" si="2"/>
        <v>17.25</v>
      </c>
      <c r="H160" s="349"/>
      <c r="I160" s="350"/>
    </row>
    <row r="161" spans="1:9">
      <c r="A161" s="345"/>
      <c r="B161" s="346"/>
      <c r="C161" s="545">
        <v>-1</v>
      </c>
      <c r="D161" s="546">
        <v>4.5</v>
      </c>
      <c r="E161" s="546"/>
      <c r="F161" s="546">
        <v>4.5</v>
      </c>
      <c r="G161" s="546">
        <f t="shared" si="2"/>
        <v>-20.25</v>
      </c>
      <c r="H161" s="349"/>
      <c r="I161" s="350"/>
    </row>
    <row r="162" spans="1:9">
      <c r="A162" s="345"/>
      <c r="B162" s="355" t="s">
        <v>306</v>
      </c>
      <c r="C162" s="356">
        <v>1</v>
      </c>
      <c r="D162" s="357">
        <v>32.54</v>
      </c>
      <c r="E162" s="357"/>
      <c r="F162" s="357">
        <v>6</v>
      </c>
      <c r="G162" s="357">
        <f t="shared" si="2"/>
        <v>195.24</v>
      </c>
      <c r="H162" s="349"/>
      <c r="I162" s="350"/>
    </row>
    <row r="163" spans="1:9">
      <c r="A163" s="345"/>
      <c r="B163" s="346"/>
      <c r="C163" s="545">
        <v>-1</v>
      </c>
      <c r="D163" s="546">
        <v>1.8</v>
      </c>
      <c r="E163" s="546"/>
      <c r="F163" s="546">
        <v>6</v>
      </c>
      <c r="G163" s="546">
        <f t="shared" si="2"/>
        <v>-10.8</v>
      </c>
      <c r="H163" s="349"/>
      <c r="I163" s="350"/>
    </row>
    <row r="164" spans="1:9">
      <c r="A164" s="345"/>
      <c r="B164" s="400"/>
      <c r="C164" s="545">
        <v>-1</v>
      </c>
      <c r="D164" s="546">
        <v>12.33</v>
      </c>
      <c r="E164" s="546"/>
      <c r="F164" s="546">
        <v>1.62</v>
      </c>
      <c r="G164" s="546">
        <f t="shared" si="2"/>
        <v>-19.974600000000002</v>
      </c>
      <c r="H164" s="349"/>
      <c r="I164" s="350"/>
    </row>
    <row r="165" spans="1:9">
      <c r="A165" s="345"/>
      <c r="C165" s="545">
        <v>-1</v>
      </c>
      <c r="D165" s="546">
        <v>3.5</v>
      </c>
      <c r="E165" s="546"/>
      <c r="F165" s="546">
        <v>6</v>
      </c>
      <c r="G165" s="546">
        <f t="shared" si="2"/>
        <v>-21</v>
      </c>
      <c r="H165" s="349"/>
      <c r="I165" s="350"/>
    </row>
    <row r="166" spans="1:9">
      <c r="A166" s="345"/>
      <c r="B166" s="355" t="s">
        <v>307</v>
      </c>
      <c r="C166" s="356">
        <v>1</v>
      </c>
      <c r="D166" s="461">
        <v>23.87</v>
      </c>
      <c r="E166" s="348"/>
      <c r="F166" s="348">
        <v>6</v>
      </c>
      <c r="G166" s="348">
        <f t="shared" si="2"/>
        <v>143.22</v>
      </c>
      <c r="H166" s="349"/>
      <c r="I166" s="350"/>
    </row>
    <row r="167" spans="1:9">
      <c r="A167" s="345"/>
      <c r="B167" s="346"/>
      <c r="C167" s="347">
        <v>0.5</v>
      </c>
      <c r="D167" s="348">
        <v>23.87</v>
      </c>
      <c r="E167" s="348"/>
      <c r="F167" s="348">
        <v>1</v>
      </c>
      <c r="G167" s="348">
        <f t="shared" si="2"/>
        <v>11.935</v>
      </c>
      <c r="H167" s="349"/>
      <c r="I167" s="350"/>
    </row>
    <row r="168" spans="1:9" ht="17.25" customHeight="1">
      <c r="A168" s="430">
        <v>104.1</v>
      </c>
      <c r="B168" s="915" t="s">
        <v>770</v>
      </c>
      <c r="C168" s="916"/>
      <c r="D168" s="916"/>
      <c r="E168" s="916"/>
      <c r="F168" s="916"/>
      <c r="G168" s="917"/>
      <c r="H168" s="427" t="s">
        <v>973</v>
      </c>
      <c r="I168" s="431">
        <f>I169+I173+I187</f>
        <v>674.12040000000002</v>
      </c>
    </row>
    <row r="169" spans="1:9" ht="43.5" customHeight="1">
      <c r="A169" s="345"/>
      <c r="B169" s="892" t="s">
        <v>308</v>
      </c>
      <c r="C169" s="895"/>
      <c r="D169" s="895"/>
      <c r="E169" s="895"/>
      <c r="F169" s="895"/>
      <c r="G169" s="896"/>
      <c r="H169" s="349" t="s">
        <v>973</v>
      </c>
      <c r="I169" s="513">
        <f>SUM(G170:G171)</f>
        <v>155.155</v>
      </c>
    </row>
    <row r="170" spans="1:9">
      <c r="A170" s="393"/>
      <c r="B170" s="355" t="s">
        <v>307</v>
      </c>
      <c r="C170" s="356">
        <v>1</v>
      </c>
      <c r="D170" s="461">
        <v>23.87</v>
      </c>
      <c r="E170" s="348"/>
      <c r="F170" s="348">
        <v>6</v>
      </c>
      <c r="G170" s="348">
        <f>F170*D170*C170</f>
        <v>143.22</v>
      </c>
      <c r="H170" s="397"/>
      <c r="I170" s="398"/>
    </row>
    <row r="171" spans="1:9">
      <c r="A171" s="393"/>
      <c r="B171" s="346"/>
      <c r="C171" s="347">
        <v>0.5</v>
      </c>
      <c r="D171" s="348">
        <v>23.87</v>
      </c>
      <c r="E171" s="348"/>
      <c r="F171" s="348">
        <v>1</v>
      </c>
      <c r="G171" s="348">
        <f>F171*D171*C171</f>
        <v>11.935</v>
      </c>
      <c r="H171" s="397"/>
      <c r="I171" s="398"/>
    </row>
    <row r="172" spans="1:9">
      <c r="A172" s="393"/>
      <c r="B172" s="346"/>
      <c r="C172" s="347"/>
      <c r="D172" s="348"/>
      <c r="E172" s="348"/>
      <c r="F172" s="348"/>
      <c r="G172" s="348"/>
      <c r="H172" s="397"/>
      <c r="I172" s="398"/>
    </row>
    <row r="173" spans="1:9" ht="25.5" customHeight="1">
      <c r="A173" s="393"/>
      <c r="B173" s="892" t="s">
        <v>309</v>
      </c>
      <c r="C173" s="895"/>
      <c r="D173" s="895"/>
      <c r="E173" s="895"/>
      <c r="F173" s="895"/>
      <c r="G173" s="896"/>
      <c r="H173" s="661" t="s">
        <v>973</v>
      </c>
      <c r="I173" s="462">
        <f>SUM(G174:G183)</f>
        <v>491.16540000000009</v>
      </c>
    </row>
    <row r="174" spans="1:9">
      <c r="A174" s="393"/>
      <c r="B174" s="541" t="s">
        <v>303</v>
      </c>
      <c r="C174" s="347">
        <v>1</v>
      </c>
      <c r="D174" s="348">
        <v>32.54</v>
      </c>
      <c r="E174" s="348"/>
      <c r="F174" s="348">
        <v>6</v>
      </c>
      <c r="G174" s="348">
        <f>F174*D174*C174</f>
        <v>195.24</v>
      </c>
      <c r="H174" s="661"/>
      <c r="I174" s="398"/>
    </row>
    <row r="175" spans="1:9">
      <c r="A175" s="393"/>
      <c r="B175" s="346"/>
      <c r="C175" s="347">
        <v>2</v>
      </c>
      <c r="D175" s="348">
        <v>1.5</v>
      </c>
      <c r="E175" s="348"/>
      <c r="F175" s="348">
        <v>6</v>
      </c>
      <c r="G175" s="348">
        <f>F175*D175*C175</f>
        <v>18</v>
      </c>
      <c r="H175" s="661"/>
      <c r="I175" s="398"/>
    </row>
    <row r="176" spans="1:9">
      <c r="A176" s="393"/>
      <c r="B176" s="541" t="s">
        <v>304</v>
      </c>
      <c r="C176" s="347">
        <v>1</v>
      </c>
      <c r="D176" s="348">
        <v>16.7</v>
      </c>
      <c r="E176" s="348"/>
      <c r="F176" s="348">
        <v>6</v>
      </c>
      <c r="G176" s="348">
        <f t="shared" ref="G176:G183" si="3">F176*D176*C176</f>
        <v>100.19999999999999</v>
      </c>
      <c r="H176" s="661"/>
      <c r="I176" s="398"/>
    </row>
    <row r="177" spans="1:9">
      <c r="A177" s="393"/>
      <c r="B177" s="346"/>
      <c r="C177" s="347">
        <v>1</v>
      </c>
      <c r="D177" s="348">
        <v>5.4</v>
      </c>
      <c r="E177" s="348"/>
      <c r="F177" s="348">
        <v>6.9</v>
      </c>
      <c r="G177" s="348">
        <f t="shared" si="3"/>
        <v>37.260000000000005</v>
      </c>
      <c r="H177" s="661"/>
      <c r="I177" s="398"/>
    </row>
    <row r="178" spans="1:9">
      <c r="A178" s="393"/>
      <c r="B178" s="346"/>
      <c r="C178" s="347">
        <v>1</v>
      </c>
      <c r="D178" s="348">
        <v>2.5</v>
      </c>
      <c r="E178" s="348"/>
      <c r="F178" s="348">
        <v>6.9</v>
      </c>
      <c r="G178" s="348">
        <f t="shared" si="3"/>
        <v>17.25</v>
      </c>
      <c r="H178" s="397"/>
      <c r="I178" s="398"/>
    </row>
    <row r="179" spans="1:9">
      <c r="A179" s="393"/>
      <c r="B179" s="346"/>
      <c r="C179" s="545">
        <v>-1</v>
      </c>
      <c r="D179" s="546">
        <v>4.5</v>
      </c>
      <c r="E179" s="546"/>
      <c r="F179" s="546">
        <v>4.5</v>
      </c>
      <c r="G179" s="546">
        <f t="shared" si="3"/>
        <v>-20.25</v>
      </c>
      <c r="H179" s="397"/>
      <c r="I179" s="398"/>
    </row>
    <row r="180" spans="1:9">
      <c r="A180" s="393"/>
      <c r="B180" s="355" t="s">
        <v>306</v>
      </c>
      <c r="C180" s="356">
        <v>1</v>
      </c>
      <c r="D180" s="357">
        <v>32.54</v>
      </c>
      <c r="E180" s="357"/>
      <c r="F180" s="357">
        <v>6</v>
      </c>
      <c r="G180" s="357">
        <f t="shared" si="3"/>
        <v>195.24</v>
      </c>
      <c r="H180" s="397"/>
      <c r="I180" s="398"/>
    </row>
    <row r="181" spans="1:9">
      <c r="A181" s="393"/>
      <c r="B181" s="346"/>
      <c r="C181" s="545">
        <v>-1</v>
      </c>
      <c r="D181" s="546">
        <v>1.8</v>
      </c>
      <c r="E181" s="546"/>
      <c r="F181" s="546">
        <v>6</v>
      </c>
      <c r="G181" s="546">
        <f t="shared" si="3"/>
        <v>-10.8</v>
      </c>
      <c r="H181" s="397"/>
      <c r="I181" s="398"/>
    </row>
    <row r="182" spans="1:9">
      <c r="A182" s="393"/>
      <c r="C182" s="545">
        <v>-1</v>
      </c>
      <c r="D182" s="546">
        <v>12.33</v>
      </c>
      <c r="E182" s="546"/>
      <c r="F182" s="546">
        <v>1.62</v>
      </c>
      <c r="G182" s="546">
        <f t="shared" si="3"/>
        <v>-19.974600000000002</v>
      </c>
      <c r="H182" s="397"/>
      <c r="I182" s="398"/>
    </row>
    <row r="183" spans="1:9">
      <c r="A183" s="393"/>
      <c r="B183" s="662"/>
      <c r="C183" s="545">
        <v>-1</v>
      </c>
      <c r="D183" s="546">
        <v>3.5</v>
      </c>
      <c r="E183" s="546"/>
      <c r="F183" s="546">
        <v>6</v>
      </c>
      <c r="G183" s="546">
        <f t="shared" si="3"/>
        <v>-21</v>
      </c>
      <c r="H183" s="397"/>
      <c r="I183" s="398"/>
    </row>
    <row r="184" spans="1:9">
      <c r="A184" s="393"/>
      <c r="B184" s="662"/>
      <c r="C184" s="545">
        <v>-1</v>
      </c>
      <c r="D184" s="546">
        <v>3</v>
      </c>
      <c r="E184" s="546"/>
      <c r="F184" s="546">
        <v>0.8</v>
      </c>
      <c r="G184" s="546">
        <f>F184*D184</f>
        <v>2.4000000000000004</v>
      </c>
      <c r="H184" s="397"/>
      <c r="I184" s="398"/>
    </row>
    <row r="185" spans="1:9">
      <c r="A185" s="393"/>
      <c r="B185" s="400"/>
      <c r="C185" s="545">
        <v>-1</v>
      </c>
      <c r="D185" s="546">
        <v>5.5</v>
      </c>
      <c r="E185" s="546"/>
      <c r="F185" s="546">
        <v>0.8</v>
      </c>
      <c r="G185" s="546">
        <f>F185*D185</f>
        <v>4.4000000000000004</v>
      </c>
      <c r="H185" s="397"/>
      <c r="I185" s="398"/>
    </row>
    <row r="186" spans="1:9">
      <c r="A186" s="393"/>
      <c r="B186" s="663"/>
      <c r="C186" s="545"/>
      <c r="D186" s="546"/>
      <c r="E186" s="546"/>
      <c r="F186" s="546"/>
      <c r="G186" s="546"/>
      <c r="H186" s="397"/>
      <c r="I186" s="398"/>
    </row>
    <row r="187" spans="1:9" ht="27" customHeight="1">
      <c r="A187" s="393"/>
      <c r="B187" s="892" t="s">
        <v>314</v>
      </c>
      <c r="C187" s="895"/>
      <c r="D187" s="895"/>
      <c r="E187" s="895"/>
      <c r="F187" s="895"/>
      <c r="G187" s="896"/>
      <c r="H187" s="661" t="s">
        <v>973</v>
      </c>
      <c r="I187" s="462">
        <f>SUM(G188:G190)</f>
        <v>27.799999999999997</v>
      </c>
    </row>
    <row r="188" spans="1:9">
      <c r="A188" s="393"/>
      <c r="B188" s="400"/>
      <c r="C188" s="356">
        <v>1</v>
      </c>
      <c r="D188" s="357">
        <v>3.5</v>
      </c>
      <c r="E188" s="357"/>
      <c r="F188" s="357">
        <v>6</v>
      </c>
      <c r="G188" s="357">
        <f>F188*D188</f>
        <v>21</v>
      </c>
      <c r="H188" s="397"/>
      <c r="I188" s="398"/>
    </row>
    <row r="189" spans="1:9">
      <c r="A189" s="393"/>
      <c r="B189" s="400"/>
      <c r="C189" s="356">
        <v>1</v>
      </c>
      <c r="D189" s="357">
        <v>3</v>
      </c>
      <c r="E189" s="357"/>
      <c r="F189" s="357">
        <v>0.8</v>
      </c>
      <c r="G189" s="357">
        <f>F189*D189</f>
        <v>2.4000000000000004</v>
      </c>
      <c r="H189" s="397"/>
      <c r="I189" s="398"/>
    </row>
    <row r="190" spans="1:9">
      <c r="A190" s="393"/>
      <c r="B190" s="400"/>
      <c r="C190" s="356">
        <v>1</v>
      </c>
      <c r="D190" s="357">
        <v>5.5</v>
      </c>
      <c r="E190" s="357"/>
      <c r="F190" s="357">
        <v>0.8</v>
      </c>
      <c r="G190" s="357">
        <f>F190*D190</f>
        <v>4.4000000000000004</v>
      </c>
      <c r="H190" s="397"/>
      <c r="I190" s="398"/>
    </row>
    <row r="191" spans="1:9">
      <c r="A191" s="393"/>
      <c r="B191" s="400"/>
      <c r="C191" s="545"/>
      <c r="D191" s="546"/>
      <c r="E191" s="546"/>
      <c r="F191" s="546"/>
      <c r="G191" s="546"/>
      <c r="H191" s="397"/>
      <c r="I191" s="398"/>
    </row>
    <row r="192" spans="1:9" ht="16.5" customHeight="1">
      <c r="A192" s="440">
        <v>104.2</v>
      </c>
      <c r="B192" s="915" t="s">
        <v>771</v>
      </c>
      <c r="C192" s="916"/>
      <c r="D192" s="916"/>
      <c r="E192" s="916"/>
      <c r="F192" s="916"/>
      <c r="G192" s="917"/>
      <c r="H192" s="441" t="s">
        <v>973</v>
      </c>
      <c r="I192" s="442"/>
    </row>
    <row r="193" spans="1:9">
      <c r="A193" s="393"/>
      <c r="B193" s="394" t="s">
        <v>953</v>
      </c>
      <c r="C193" s="395"/>
      <c r="D193" s="395"/>
      <c r="E193" s="395"/>
      <c r="F193" s="396"/>
      <c r="G193" s="396"/>
      <c r="H193" s="397"/>
      <c r="I193" s="398"/>
    </row>
    <row r="194" spans="1:9">
      <c r="A194" s="393"/>
      <c r="B194" s="394"/>
      <c r="C194" s="395"/>
      <c r="D194" s="395"/>
      <c r="E194" s="395"/>
      <c r="F194" s="396"/>
      <c r="G194" s="396"/>
      <c r="H194" s="397"/>
      <c r="I194" s="398"/>
    </row>
    <row r="195" spans="1:9">
      <c r="A195" s="393"/>
      <c r="B195" s="394"/>
      <c r="C195" s="395"/>
      <c r="D195" s="395"/>
      <c r="E195" s="395"/>
      <c r="F195" s="396"/>
      <c r="G195" s="396"/>
      <c r="H195" s="397"/>
      <c r="I195" s="398"/>
    </row>
    <row r="196" spans="1:9" ht="18.75" customHeight="1">
      <c r="A196" s="440">
        <v>104.3</v>
      </c>
      <c r="B196" s="915" t="s">
        <v>880</v>
      </c>
      <c r="C196" s="916"/>
      <c r="D196" s="916"/>
      <c r="E196" s="916"/>
      <c r="F196" s="916"/>
      <c r="G196" s="917"/>
      <c r="H196" s="441" t="s">
        <v>973</v>
      </c>
      <c r="I196" s="442"/>
    </row>
    <row r="197" spans="1:9">
      <c r="A197" s="393"/>
      <c r="B197" s="394" t="s">
        <v>953</v>
      </c>
      <c r="C197" s="395"/>
      <c r="D197" s="395"/>
      <c r="E197" s="395"/>
      <c r="F197" s="396"/>
      <c r="G197" s="396"/>
      <c r="H197" s="397"/>
      <c r="I197" s="398"/>
    </row>
    <row r="198" spans="1:9">
      <c r="A198" s="393"/>
      <c r="B198" s="394"/>
      <c r="C198" s="395"/>
      <c r="D198" s="395"/>
      <c r="E198" s="395"/>
      <c r="F198" s="396"/>
      <c r="G198" s="396"/>
      <c r="H198" s="397"/>
      <c r="I198" s="398"/>
    </row>
    <row r="199" spans="1:9">
      <c r="A199" s="393"/>
      <c r="B199" s="394"/>
      <c r="C199" s="395"/>
      <c r="D199" s="395"/>
      <c r="E199" s="395"/>
      <c r="F199" s="396"/>
      <c r="G199" s="396"/>
      <c r="H199" s="397"/>
      <c r="I199" s="398"/>
    </row>
    <row r="200" spans="1:9" ht="16.5" customHeight="1">
      <c r="A200" s="440">
        <v>104.4</v>
      </c>
      <c r="B200" s="915" t="s">
        <v>881</v>
      </c>
      <c r="C200" s="916"/>
      <c r="D200" s="916"/>
      <c r="E200" s="916"/>
      <c r="F200" s="916"/>
      <c r="G200" s="917"/>
      <c r="H200" s="441" t="s">
        <v>973</v>
      </c>
      <c r="I200" s="442"/>
    </row>
    <row r="201" spans="1:9">
      <c r="A201" s="393"/>
      <c r="B201" s="394" t="s">
        <v>953</v>
      </c>
      <c r="C201" s="395"/>
      <c r="D201" s="395"/>
      <c r="E201" s="395"/>
      <c r="F201" s="396"/>
      <c r="G201" s="396"/>
      <c r="H201" s="397"/>
      <c r="I201" s="398"/>
    </row>
    <row r="202" spans="1:9">
      <c r="A202" s="393"/>
      <c r="B202" s="394"/>
      <c r="C202" s="395"/>
      <c r="D202" s="395"/>
      <c r="E202" s="395"/>
      <c r="F202" s="396"/>
      <c r="G202" s="396"/>
      <c r="H202" s="397"/>
      <c r="I202" s="398"/>
    </row>
    <row r="203" spans="1:9">
      <c r="A203" s="393"/>
      <c r="B203" s="394"/>
      <c r="C203" s="395"/>
      <c r="D203" s="395"/>
      <c r="E203" s="395"/>
      <c r="F203" s="396"/>
      <c r="G203" s="396"/>
      <c r="H203" s="397"/>
      <c r="I203" s="398"/>
    </row>
    <row r="204" spans="1:9" ht="18" customHeight="1">
      <c r="A204" s="440">
        <v>104.5</v>
      </c>
      <c r="B204" s="915" t="s">
        <v>882</v>
      </c>
      <c r="C204" s="916"/>
      <c r="D204" s="916"/>
      <c r="E204" s="916"/>
      <c r="F204" s="916"/>
      <c r="G204" s="917"/>
      <c r="H204" s="441" t="s">
        <v>973</v>
      </c>
      <c r="I204" s="431">
        <f>+I205</f>
        <v>155.155</v>
      </c>
    </row>
    <row r="205" spans="1:9" ht="30" customHeight="1">
      <c r="A205" s="393"/>
      <c r="B205" s="921" t="s">
        <v>964</v>
      </c>
      <c r="C205" s="895"/>
      <c r="D205" s="895"/>
      <c r="E205" s="895"/>
      <c r="F205" s="895"/>
      <c r="G205" s="896"/>
      <c r="H205" s="397" t="s">
        <v>973</v>
      </c>
      <c r="I205" s="513">
        <f>SUM(G206:G208)</f>
        <v>155.155</v>
      </c>
    </row>
    <row r="206" spans="1:9">
      <c r="A206" s="393"/>
      <c r="B206" s="355" t="s">
        <v>307</v>
      </c>
      <c r="C206" s="356">
        <v>1</v>
      </c>
      <c r="D206" s="461">
        <v>23.87</v>
      </c>
      <c r="E206" s="348"/>
      <c r="F206" s="348">
        <v>6</v>
      </c>
      <c r="G206" s="348">
        <f>F206*D206*C206</f>
        <v>143.22</v>
      </c>
      <c r="H206" s="397"/>
      <c r="I206" s="398"/>
    </row>
    <row r="207" spans="1:9">
      <c r="A207" s="393"/>
      <c r="B207" s="346"/>
      <c r="C207" s="347">
        <v>0.5</v>
      </c>
      <c r="D207" s="348">
        <v>23.87</v>
      </c>
      <c r="E207" s="348"/>
      <c r="F207" s="348">
        <v>1</v>
      </c>
      <c r="G207" s="348">
        <f>F207*D207*C207</f>
        <v>11.935</v>
      </c>
      <c r="H207" s="397"/>
      <c r="I207" s="398"/>
    </row>
    <row r="208" spans="1:9">
      <c r="A208" s="393"/>
      <c r="B208" s="346"/>
      <c r="C208" s="347"/>
      <c r="D208" s="348"/>
      <c r="E208" s="348"/>
      <c r="F208" s="348"/>
      <c r="G208" s="348"/>
      <c r="H208" s="397"/>
      <c r="I208" s="398"/>
    </row>
    <row r="209" spans="1:11" ht="16.5" customHeight="1">
      <c r="A209" s="440">
        <v>104.6</v>
      </c>
      <c r="B209" s="915" t="s">
        <v>1009</v>
      </c>
      <c r="C209" s="916"/>
      <c r="D209" s="916"/>
      <c r="E209" s="916"/>
      <c r="F209" s="916"/>
      <c r="G209" s="917"/>
      <c r="H209" s="441" t="s">
        <v>973</v>
      </c>
      <c r="I209" s="442">
        <f>I210+I216</f>
        <v>38.221399999999996</v>
      </c>
      <c r="K209" s="664" t="s">
        <v>317</v>
      </c>
    </row>
    <row r="210" spans="1:11" ht="45" customHeight="1">
      <c r="A210" s="393"/>
      <c r="B210" s="892" t="s">
        <v>315</v>
      </c>
      <c r="C210" s="895"/>
      <c r="D210" s="895"/>
      <c r="E210" s="895"/>
      <c r="F210" s="895"/>
      <c r="G210" s="896"/>
      <c r="H210" s="397" t="s">
        <v>973</v>
      </c>
      <c r="I210" s="513">
        <f>SUM(G211:G215)</f>
        <v>37.252399999999994</v>
      </c>
    </row>
    <row r="211" spans="1:11" ht="15.75" customHeight="1">
      <c r="A211" s="393"/>
      <c r="B211" s="394" t="s">
        <v>965</v>
      </c>
      <c r="C211" s="395">
        <v>2</v>
      </c>
      <c r="D211" s="395">
        <v>5.5</v>
      </c>
      <c r="E211" s="395">
        <v>1.2</v>
      </c>
      <c r="F211" s="396"/>
      <c r="G211" s="396">
        <f>C211*D211*E211</f>
        <v>13.2</v>
      </c>
      <c r="H211" s="397"/>
      <c r="I211" s="398"/>
    </row>
    <row r="212" spans="1:11" ht="15.75" customHeight="1">
      <c r="A212" s="393"/>
      <c r="B212" s="394"/>
      <c r="C212" s="395">
        <v>1</v>
      </c>
      <c r="D212" s="395">
        <v>3</v>
      </c>
      <c r="E212" s="395">
        <v>1.2</v>
      </c>
      <c r="F212" s="396"/>
      <c r="G212" s="396">
        <f>C212*D212*E212</f>
        <v>3.5999999999999996</v>
      </c>
      <c r="H212" s="397"/>
      <c r="I212" s="398"/>
    </row>
    <row r="213" spans="1:11" ht="16.5" customHeight="1">
      <c r="A213" s="393"/>
      <c r="B213" s="394" t="s">
        <v>966</v>
      </c>
      <c r="C213" s="395">
        <v>1</v>
      </c>
      <c r="D213" s="395">
        <v>3</v>
      </c>
      <c r="E213" s="395">
        <v>0.5</v>
      </c>
      <c r="F213" s="396"/>
      <c r="G213" s="396">
        <f>C213*D213*E213</f>
        <v>1.5</v>
      </c>
      <c r="H213" s="397"/>
      <c r="I213" s="398"/>
    </row>
    <row r="214" spans="1:11" ht="15.75" customHeight="1">
      <c r="A214" s="393"/>
      <c r="B214" s="394" t="s">
        <v>967</v>
      </c>
      <c r="C214" s="395">
        <v>6</v>
      </c>
      <c r="D214" s="395">
        <v>1.51</v>
      </c>
      <c r="E214" s="395">
        <v>1.54</v>
      </c>
      <c r="F214" s="396"/>
      <c r="G214" s="396">
        <f>C214*D214*E214</f>
        <v>13.952400000000001</v>
      </c>
      <c r="H214" s="397"/>
      <c r="I214" s="398"/>
    </row>
    <row r="215" spans="1:11" ht="15.75" customHeight="1">
      <c r="A215" s="393"/>
      <c r="B215" s="665"/>
      <c r="C215" s="347">
        <v>1</v>
      </c>
      <c r="D215" s="347">
        <v>2.5</v>
      </c>
      <c r="E215" s="347">
        <v>2</v>
      </c>
      <c r="F215" s="348"/>
      <c r="G215" s="654">
        <f>C215*D215*E215</f>
        <v>5</v>
      </c>
      <c r="H215" s="397"/>
      <c r="I215" s="398"/>
    </row>
    <row r="216" spans="1:11" ht="45" customHeight="1">
      <c r="A216" s="393"/>
      <c r="B216" s="892" t="s">
        <v>316</v>
      </c>
      <c r="C216" s="895"/>
      <c r="D216" s="895"/>
      <c r="E216" s="895"/>
      <c r="F216" s="895"/>
      <c r="G216" s="896"/>
      <c r="H216" s="397" t="s">
        <v>973</v>
      </c>
      <c r="I216" s="513">
        <f>SUM(G217:G220)</f>
        <v>0.96899999999999997</v>
      </c>
    </row>
    <row r="217" spans="1:11" ht="15" customHeight="1">
      <c r="A217" s="393"/>
      <c r="B217" s="394" t="s">
        <v>966</v>
      </c>
      <c r="C217" s="395">
        <v>1</v>
      </c>
      <c r="D217" s="395">
        <v>1.02</v>
      </c>
      <c r="E217" s="395">
        <v>0.95</v>
      </c>
      <c r="F217" s="396"/>
      <c r="G217" s="396">
        <f>C217*D217*E217</f>
        <v>0.96899999999999997</v>
      </c>
      <c r="H217" s="397"/>
      <c r="I217" s="398"/>
    </row>
    <row r="218" spans="1:11" ht="15" customHeight="1">
      <c r="A218" s="393"/>
      <c r="B218" s="665"/>
      <c r="C218" s="347"/>
      <c r="D218" s="347"/>
      <c r="E218" s="347"/>
      <c r="F218" s="348"/>
      <c r="G218" s="654"/>
      <c r="H218" s="397"/>
      <c r="I218" s="398"/>
    </row>
    <row r="219" spans="1:11" ht="18" customHeight="1">
      <c r="A219" s="440">
        <v>104.7</v>
      </c>
      <c r="B219" s="915" t="s">
        <v>883</v>
      </c>
      <c r="C219" s="916"/>
      <c r="D219" s="916"/>
      <c r="E219" s="916"/>
      <c r="F219" s="916"/>
      <c r="G219" s="917"/>
      <c r="H219" s="441" t="s">
        <v>973</v>
      </c>
      <c r="I219" s="442"/>
    </row>
    <row r="220" spans="1:11">
      <c r="A220" s="393"/>
      <c r="B220" s="394" t="s">
        <v>953</v>
      </c>
      <c r="C220" s="395"/>
      <c r="D220" s="395"/>
      <c r="E220" s="395"/>
      <c r="F220" s="396"/>
      <c r="G220" s="396"/>
      <c r="H220" s="397"/>
      <c r="I220" s="398"/>
    </row>
    <row r="221" spans="1:11">
      <c r="A221" s="393"/>
      <c r="B221" s="394"/>
      <c r="C221" s="395"/>
      <c r="D221" s="395"/>
      <c r="E221" s="395"/>
      <c r="F221" s="396"/>
      <c r="G221" s="396"/>
      <c r="H221" s="397"/>
      <c r="I221" s="398"/>
    </row>
    <row r="222" spans="1:11">
      <c r="A222" s="393"/>
      <c r="B222" s="394"/>
      <c r="C222" s="395"/>
      <c r="D222" s="395"/>
      <c r="E222" s="395"/>
      <c r="F222" s="396"/>
      <c r="G222" s="396"/>
      <c r="H222" s="397"/>
      <c r="I222" s="398"/>
    </row>
    <row r="223" spans="1:11" ht="16.5" customHeight="1">
      <c r="A223" s="440">
        <v>104.8</v>
      </c>
      <c r="B223" s="915" t="s">
        <v>1014</v>
      </c>
      <c r="C223" s="916"/>
      <c r="D223" s="916"/>
      <c r="E223" s="916"/>
      <c r="F223" s="916"/>
      <c r="G223" s="917"/>
      <c r="H223" s="441" t="s">
        <v>977</v>
      </c>
      <c r="I223" s="442">
        <f>SUM(G224:G228)</f>
        <v>5</v>
      </c>
    </row>
    <row r="224" spans="1:11">
      <c r="A224" s="393"/>
      <c r="B224" s="892" t="s">
        <v>324</v>
      </c>
      <c r="C224" s="895"/>
      <c r="D224" s="895"/>
      <c r="E224" s="895"/>
      <c r="F224" s="895"/>
      <c r="G224" s="896"/>
      <c r="H224" s="397" t="s">
        <v>977</v>
      </c>
      <c r="I224" s="462">
        <f>G225</f>
        <v>1</v>
      </c>
    </row>
    <row r="225" spans="1:9" ht="18" customHeight="1">
      <c r="A225" s="393"/>
      <c r="B225" s="650" t="s">
        <v>901</v>
      </c>
      <c r="C225" s="395">
        <v>1</v>
      </c>
      <c r="D225" s="395"/>
      <c r="E225" s="395"/>
      <c r="F225" s="396"/>
      <c r="G225" s="396">
        <f>C225</f>
        <v>1</v>
      </c>
      <c r="H225" s="397"/>
      <c r="I225" s="398"/>
    </row>
    <row r="226" spans="1:9" ht="18" customHeight="1">
      <c r="A226" s="393"/>
      <c r="B226" s="651"/>
      <c r="C226" s="652"/>
      <c r="D226" s="652"/>
      <c r="E226" s="652"/>
      <c r="F226" s="653"/>
      <c r="G226" s="654"/>
      <c r="H226" s="397"/>
      <c r="I226" s="398"/>
    </row>
    <row r="227" spans="1:9" ht="40.5" customHeight="1">
      <c r="A227" s="393"/>
      <c r="B227" s="892" t="s">
        <v>299</v>
      </c>
      <c r="C227" s="895"/>
      <c r="D227" s="895"/>
      <c r="E227" s="895"/>
      <c r="F227" s="895"/>
      <c r="G227" s="896"/>
      <c r="H227" s="397" t="s">
        <v>977</v>
      </c>
      <c r="I227" s="462">
        <f>G228</f>
        <v>4</v>
      </c>
    </row>
    <row r="228" spans="1:9" ht="18" customHeight="1">
      <c r="A228" s="393"/>
      <c r="B228" s="650" t="s">
        <v>300</v>
      </c>
      <c r="C228" s="395">
        <v>4</v>
      </c>
      <c r="D228" s="395"/>
      <c r="E228" s="395"/>
      <c r="F228" s="396"/>
      <c r="G228" s="396">
        <f>C228</f>
        <v>4</v>
      </c>
      <c r="H228" s="397"/>
      <c r="I228" s="398"/>
    </row>
    <row r="229" spans="1:9">
      <c r="A229" s="393"/>
      <c r="B229" s="651"/>
      <c r="C229" s="652"/>
      <c r="D229" s="652"/>
      <c r="E229" s="652"/>
      <c r="F229" s="653"/>
      <c r="G229" s="654"/>
      <c r="H229" s="397"/>
      <c r="I229" s="398"/>
    </row>
    <row r="230" spans="1:9" ht="15.75" customHeight="1">
      <c r="A230" s="440">
        <v>104.9</v>
      </c>
      <c r="B230" s="915" t="s">
        <v>298</v>
      </c>
      <c r="C230" s="916"/>
      <c r="D230" s="916"/>
      <c r="E230" s="916"/>
      <c r="F230" s="916"/>
      <c r="G230" s="917"/>
      <c r="H230" s="441" t="s">
        <v>977</v>
      </c>
      <c r="I230" s="442">
        <f>I231+I234</f>
        <v>2</v>
      </c>
    </row>
    <row r="231" spans="1:9" ht="25.5" customHeight="1">
      <c r="A231" s="393"/>
      <c r="B231" s="892" t="s">
        <v>305</v>
      </c>
      <c r="C231" s="893"/>
      <c r="D231" s="893"/>
      <c r="E231" s="893"/>
      <c r="F231" s="893"/>
      <c r="G231" s="894"/>
      <c r="H231" s="607" t="s">
        <v>977</v>
      </c>
      <c r="I231" s="398">
        <v>1</v>
      </c>
    </row>
    <row r="232" spans="1:9">
      <c r="A232" s="347"/>
      <c r="B232" s="355" t="s">
        <v>191</v>
      </c>
      <c r="C232" s="347"/>
      <c r="D232" s="347"/>
      <c r="E232" s="347"/>
      <c r="F232" s="348"/>
      <c r="G232" s="348">
        <v>1</v>
      </c>
      <c r="H232" s="349"/>
      <c r="I232" s="350"/>
    </row>
    <row r="233" spans="1:9">
      <c r="A233" s="347"/>
      <c r="B233" s="355"/>
      <c r="C233" s="347"/>
      <c r="D233" s="347"/>
      <c r="E233" s="347"/>
      <c r="F233" s="348"/>
      <c r="G233" s="348"/>
      <c r="H233" s="349"/>
      <c r="I233" s="350"/>
    </row>
    <row r="234" spans="1:9" ht="30" customHeight="1">
      <c r="A234" s="347"/>
      <c r="B234" s="892" t="s">
        <v>301</v>
      </c>
      <c r="C234" s="893"/>
      <c r="D234" s="893"/>
      <c r="E234" s="893"/>
      <c r="F234" s="893"/>
      <c r="G234" s="894"/>
      <c r="H234" s="349"/>
      <c r="I234" s="350">
        <f>G235</f>
        <v>1</v>
      </c>
    </row>
    <row r="235" spans="1:9">
      <c r="A235" s="347"/>
      <c r="B235" s="355" t="s">
        <v>302</v>
      </c>
      <c r="C235" s="347">
        <v>1</v>
      </c>
      <c r="D235" s="347"/>
      <c r="E235" s="347"/>
      <c r="F235" s="348"/>
      <c r="G235" s="348">
        <f>C235</f>
        <v>1</v>
      </c>
      <c r="H235" s="349"/>
      <c r="I235" s="350"/>
    </row>
    <row r="236" spans="1:9" ht="17.25" customHeight="1">
      <c r="A236" s="347"/>
      <c r="B236" s="346"/>
      <c r="C236" s="347"/>
      <c r="D236" s="347"/>
      <c r="E236" s="347"/>
      <c r="F236" s="348"/>
      <c r="G236" s="348"/>
      <c r="H236" s="349"/>
      <c r="I236" s="350"/>
    </row>
    <row r="237" spans="1:9" ht="27.75" customHeight="1">
      <c r="A237" s="383">
        <v>105</v>
      </c>
      <c r="B237" s="435" t="s">
        <v>636</v>
      </c>
      <c r="C237" s="436"/>
      <c r="D237" s="436"/>
      <c r="E237" s="436"/>
      <c r="F237" s="584"/>
      <c r="G237" s="437"/>
      <c r="H237" s="438" t="s">
        <v>973</v>
      </c>
      <c r="I237" s="439">
        <f>SUM(G240:G241)</f>
        <v>777.72</v>
      </c>
    </row>
    <row r="238" spans="1:9">
      <c r="A238" s="886" t="s">
        <v>970</v>
      </c>
      <c r="B238" s="887"/>
      <c r="C238" s="887"/>
      <c r="D238" s="887"/>
      <c r="E238" s="887"/>
      <c r="F238" s="887"/>
      <c r="G238" s="887"/>
      <c r="H238" s="887"/>
      <c r="I238" s="888"/>
    </row>
    <row r="239" spans="1:9" ht="16.5" customHeight="1">
      <c r="A239" s="889"/>
      <c r="B239" s="890"/>
      <c r="C239" s="890"/>
      <c r="D239" s="890"/>
      <c r="E239" s="890"/>
      <c r="F239" s="890"/>
      <c r="G239" s="890"/>
      <c r="H239" s="890"/>
      <c r="I239" s="891"/>
    </row>
    <row r="240" spans="1:9">
      <c r="A240" s="345"/>
      <c r="B240" s="541" t="s">
        <v>498</v>
      </c>
      <c r="C240" s="347"/>
      <c r="D240" s="348"/>
      <c r="E240" s="348"/>
      <c r="F240" s="348">
        <v>668.63</v>
      </c>
      <c r="G240" s="348">
        <f>F240</f>
        <v>668.63</v>
      </c>
      <c r="H240" s="543"/>
      <c r="I240" s="350"/>
    </row>
    <row r="241" spans="1:9">
      <c r="A241" s="345"/>
      <c r="B241" s="541" t="s">
        <v>499</v>
      </c>
      <c r="C241" s="347"/>
      <c r="D241" s="348"/>
      <c r="E241" s="348"/>
      <c r="F241" s="348">
        <v>109.09</v>
      </c>
      <c r="G241" s="348">
        <f>F241</f>
        <v>109.09</v>
      </c>
      <c r="H241" s="543"/>
      <c r="I241" s="350"/>
    </row>
    <row r="242" spans="1:9" ht="30.75" customHeight="1">
      <c r="A242" s="444">
        <v>105.1</v>
      </c>
      <c r="B242" s="939" t="s">
        <v>214</v>
      </c>
      <c r="C242" s="940"/>
      <c r="D242" s="940"/>
      <c r="E242" s="940"/>
      <c r="F242" s="940"/>
      <c r="G242" s="941"/>
      <c r="H242" s="427" t="s">
        <v>136</v>
      </c>
      <c r="I242" s="431">
        <f>I243</f>
        <v>17.887560000000001</v>
      </c>
    </row>
    <row r="243" spans="1:9" ht="30.75" customHeight="1">
      <c r="A243" s="347"/>
      <c r="B243" s="892" t="s">
        <v>198</v>
      </c>
      <c r="C243" s="893"/>
      <c r="D243" s="893"/>
      <c r="E243" s="893"/>
      <c r="F243" s="893"/>
      <c r="G243" s="894"/>
      <c r="H243" s="365" t="s">
        <v>136</v>
      </c>
      <c r="I243" s="513">
        <f>G244</f>
        <v>17.887560000000001</v>
      </c>
    </row>
    <row r="244" spans="1:9">
      <c r="A244" s="347"/>
      <c r="B244" s="346"/>
      <c r="C244" s="347">
        <v>23</v>
      </c>
      <c r="D244" s="347">
        <v>777.72</v>
      </c>
      <c r="E244" s="347">
        <v>1E-3</v>
      </c>
      <c r="F244" s="348"/>
      <c r="G244" s="348">
        <f>C244*D244*E244</f>
        <v>17.887560000000001</v>
      </c>
      <c r="H244" s="349"/>
      <c r="I244" s="350"/>
    </row>
    <row r="245" spans="1:9">
      <c r="A245" s="443"/>
      <c r="B245" s="346"/>
      <c r="C245" s="347"/>
      <c r="D245" s="348"/>
      <c r="E245" s="348"/>
      <c r="F245" s="348"/>
      <c r="G245" s="348"/>
      <c r="H245" s="349"/>
      <c r="I245" s="350"/>
    </row>
    <row r="246" spans="1:9" ht="15.75" customHeight="1">
      <c r="A246" s="444">
        <v>105.15</v>
      </c>
      <c r="B246" s="915" t="s">
        <v>1021</v>
      </c>
      <c r="C246" s="916"/>
      <c r="D246" s="916"/>
      <c r="E246" s="916"/>
      <c r="F246" s="916"/>
      <c r="G246" s="917"/>
      <c r="H246" s="427" t="s">
        <v>973</v>
      </c>
      <c r="I246" s="431">
        <f>I247</f>
        <v>1337.8480000000002</v>
      </c>
    </row>
    <row r="247" spans="1:9" ht="71.25" customHeight="1">
      <c r="A247" s="443"/>
      <c r="B247" s="958" t="s">
        <v>215</v>
      </c>
      <c r="C247" s="976"/>
      <c r="D247" s="976"/>
      <c r="E247" s="976"/>
      <c r="F247" s="976"/>
      <c r="G247" s="977"/>
      <c r="H247" s="349" t="s">
        <v>973</v>
      </c>
      <c r="I247" s="513">
        <f>SUM(G248:G249)</f>
        <v>1337.8480000000002</v>
      </c>
    </row>
    <row r="248" spans="1:9" ht="16.5" customHeight="1">
      <c r="A248" s="443"/>
      <c r="B248" s="346" t="s">
        <v>968</v>
      </c>
      <c r="C248" s="347">
        <v>2</v>
      </c>
      <c r="D248" s="348">
        <v>14.6</v>
      </c>
      <c r="E248" s="348">
        <v>38.950000000000003</v>
      </c>
      <c r="F248" s="348">
        <v>1</v>
      </c>
      <c r="G248" s="348">
        <f>C248*D248*E248</f>
        <v>1137.3400000000001</v>
      </c>
      <c r="H248" s="349"/>
      <c r="I248" s="350"/>
    </row>
    <row r="249" spans="1:9" ht="15.75" customHeight="1">
      <c r="A249" s="443"/>
      <c r="B249" s="346" t="s">
        <v>969</v>
      </c>
      <c r="C249" s="347">
        <v>1</v>
      </c>
      <c r="D249" s="348">
        <f>2*(1.6+2.6)</f>
        <v>8.4</v>
      </c>
      <c r="E249" s="348">
        <v>23.87</v>
      </c>
      <c r="F249" s="348">
        <v>1</v>
      </c>
      <c r="G249" s="348">
        <f>C249*D249*E249</f>
        <v>200.50800000000001</v>
      </c>
      <c r="H249" s="349"/>
      <c r="I249" s="350"/>
    </row>
    <row r="250" spans="1:9" ht="15.75" customHeight="1">
      <c r="A250" s="443"/>
      <c r="B250" s="346"/>
      <c r="C250" s="347"/>
      <c r="D250" s="348"/>
      <c r="E250" s="348"/>
      <c r="F250" s="348"/>
      <c r="G250" s="618"/>
      <c r="H250" s="349"/>
      <c r="I250" s="350"/>
    </row>
    <row r="251" spans="1:9" ht="17.25" customHeight="1">
      <c r="A251" s="444">
        <v>105.2</v>
      </c>
      <c r="B251" s="915" t="s">
        <v>885</v>
      </c>
      <c r="C251" s="916"/>
      <c r="D251" s="916"/>
      <c r="E251" s="916"/>
      <c r="F251" s="916"/>
      <c r="G251" s="917"/>
      <c r="H251" s="427" t="s">
        <v>973</v>
      </c>
      <c r="I251" s="431">
        <f>I252</f>
        <v>66.892400000000009</v>
      </c>
    </row>
    <row r="252" spans="1:9" ht="64.5" customHeight="1">
      <c r="A252" s="574"/>
      <c r="B252" s="967" t="s">
        <v>216</v>
      </c>
      <c r="C252" s="968"/>
      <c r="D252" s="968"/>
      <c r="E252" s="968"/>
      <c r="F252" s="968"/>
      <c r="G252" s="969"/>
      <c r="H252" s="365" t="s">
        <v>973</v>
      </c>
      <c r="I252" s="513">
        <f>SUM(G253:G254)</f>
        <v>66.892400000000009</v>
      </c>
    </row>
    <row r="253" spans="1:9">
      <c r="A253" s="619"/>
      <c r="B253" s="355" t="s">
        <v>968</v>
      </c>
      <c r="C253" s="356">
        <v>2</v>
      </c>
      <c r="D253" s="357">
        <v>14.6</v>
      </c>
      <c r="E253" s="357">
        <v>38.950000000000003</v>
      </c>
      <c r="F253" s="357">
        <v>1</v>
      </c>
      <c r="G253" s="357">
        <f>C253*D253*E253*0.05</f>
        <v>56.867000000000012</v>
      </c>
      <c r="H253" s="365"/>
      <c r="I253" s="350"/>
    </row>
    <row r="254" spans="1:9">
      <c r="A254" s="619"/>
      <c r="B254" s="355" t="s">
        <v>969</v>
      </c>
      <c r="C254" s="356">
        <v>1</v>
      </c>
      <c r="D254" s="357">
        <f>2*(1.6+2.6)</f>
        <v>8.4</v>
      </c>
      <c r="E254" s="357">
        <v>23.87</v>
      </c>
      <c r="F254" s="357">
        <v>1</v>
      </c>
      <c r="G254" s="357">
        <f>C254*D254*E254*0.05</f>
        <v>10.025400000000001</v>
      </c>
      <c r="H254" s="365"/>
      <c r="I254" s="350"/>
    </row>
    <row r="255" spans="1:9">
      <c r="A255" s="619"/>
      <c r="B255" s="355"/>
      <c r="C255" s="356"/>
      <c r="D255" s="357"/>
      <c r="E255" s="357"/>
      <c r="F255" s="357"/>
      <c r="G255" s="357"/>
      <c r="H255" s="365"/>
      <c r="I255" s="350"/>
    </row>
    <row r="256" spans="1:9" ht="20.25" customHeight="1">
      <c r="A256" s="444">
        <v>105.25</v>
      </c>
      <c r="B256" s="915" t="s">
        <v>1037</v>
      </c>
      <c r="C256" s="916"/>
      <c r="D256" s="916"/>
      <c r="E256" s="916"/>
      <c r="F256" s="916"/>
      <c r="G256" s="917"/>
      <c r="H256" s="427" t="s">
        <v>973</v>
      </c>
      <c r="I256" s="431"/>
    </row>
    <row r="257" spans="1:11" ht="17.25" customHeight="1">
      <c r="A257" s="347"/>
      <c r="B257" s="355" t="s">
        <v>115</v>
      </c>
      <c r="C257" s="356"/>
      <c r="D257" s="357"/>
      <c r="E257" s="357"/>
      <c r="F257" s="357"/>
      <c r="G257" s="357"/>
      <c r="H257" s="349"/>
      <c r="I257" s="350"/>
    </row>
    <row r="258" spans="1:11" ht="17.25" customHeight="1">
      <c r="A258" s="347"/>
      <c r="B258" s="355"/>
      <c r="C258" s="356"/>
      <c r="D258" s="357"/>
      <c r="E258" s="357"/>
      <c r="F258" s="357"/>
      <c r="G258" s="357"/>
      <c r="H258" s="349"/>
      <c r="I258" s="350"/>
    </row>
    <row r="259" spans="1:11" ht="16.5" customHeight="1">
      <c r="A259" s="422">
        <v>105.3</v>
      </c>
      <c r="B259" s="915" t="s">
        <v>1023</v>
      </c>
      <c r="C259" s="916"/>
      <c r="D259" s="916"/>
      <c r="E259" s="916"/>
      <c r="F259" s="916"/>
      <c r="G259" s="917"/>
      <c r="H259" s="427" t="s">
        <v>973</v>
      </c>
      <c r="I259" s="431">
        <f>I260</f>
        <v>1337.8480000000002</v>
      </c>
    </row>
    <row r="260" spans="1:11" ht="42.75" customHeight="1">
      <c r="A260" s="356"/>
      <c r="B260" s="892" t="s">
        <v>217</v>
      </c>
      <c r="C260" s="893"/>
      <c r="D260" s="893"/>
      <c r="E260" s="893"/>
      <c r="F260" s="893"/>
      <c r="G260" s="894"/>
      <c r="H260" s="365" t="s">
        <v>973</v>
      </c>
      <c r="I260" s="513">
        <f>SUM(G261:G262)</f>
        <v>1337.8480000000002</v>
      </c>
      <c r="K260" s="626"/>
    </row>
    <row r="261" spans="1:11" ht="18" customHeight="1">
      <c r="A261" s="356"/>
      <c r="B261" s="355" t="s">
        <v>968</v>
      </c>
      <c r="C261" s="356">
        <v>2</v>
      </c>
      <c r="D261" s="357">
        <v>14.6</v>
      </c>
      <c r="E261" s="357">
        <v>38.950000000000003</v>
      </c>
      <c r="F261" s="357">
        <v>1</v>
      </c>
      <c r="G261" s="357">
        <f>C261*D261*E261</f>
        <v>1137.3400000000001</v>
      </c>
      <c r="H261" s="365"/>
      <c r="I261" s="350"/>
    </row>
    <row r="262" spans="1:11" ht="18" customHeight="1">
      <c r="A262" s="356"/>
      <c r="B262" s="355" t="s">
        <v>969</v>
      </c>
      <c r="C262" s="356">
        <v>1</v>
      </c>
      <c r="D262" s="357">
        <f>2*(1.6+2.6)</f>
        <v>8.4</v>
      </c>
      <c r="E262" s="357">
        <v>23.87</v>
      </c>
      <c r="F262" s="357">
        <v>1</v>
      </c>
      <c r="G262" s="357">
        <f>+C262*D262*E262</f>
        <v>200.50800000000001</v>
      </c>
      <c r="H262" s="365"/>
      <c r="I262" s="350"/>
    </row>
    <row r="263" spans="1:11" ht="18" customHeight="1">
      <c r="A263" s="422">
        <v>105.35</v>
      </c>
      <c r="B263" s="915" t="s">
        <v>886</v>
      </c>
      <c r="C263" s="916"/>
      <c r="D263" s="916"/>
      <c r="E263" s="916"/>
      <c r="F263" s="916"/>
      <c r="G263" s="917"/>
      <c r="H263" s="427" t="s">
        <v>973</v>
      </c>
      <c r="I263" s="431"/>
    </row>
    <row r="264" spans="1:11" ht="14.25" customHeight="1">
      <c r="A264" s="347"/>
      <c r="B264" s="346" t="s">
        <v>953</v>
      </c>
      <c r="C264" s="347"/>
      <c r="D264" s="347"/>
      <c r="E264" s="347"/>
      <c r="F264" s="348"/>
      <c r="G264" s="348"/>
      <c r="H264" s="349"/>
      <c r="I264" s="350"/>
    </row>
    <row r="265" spans="1:11" ht="13.5" customHeight="1">
      <c r="A265" s="347"/>
      <c r="B265" s="346"/>
      <c r="C265" s="347"/>
      <c r="D265" s="347"/>
      <c r="E265" s="347"/>
      <c r="F265" s="348"/>
      <c r="G265" s="348"/>
      <c r="H265" s="349"/>
      <c r="I265" s="350"/>
    </row>
    <row r="266" spans="1:11" ht="14.25" customHeight="1">
      <c r="A266" s="347"/>
      <c r="B266" s="346"/>
      <c r="C266" s="347"/>
      <c r="D266" s="347"/>
      <c r="E266" s="347"/>
      <c r="F266" s="348"/>
      <c r="G266" s="348"/>
      <c r="H266" s="349"/>
      <c r="I266" s="350"/>
    </row>
    <row r="267" spans="1:11" ht="16.5" customHeight="1">
      <c r="A267" s="422">
        <v>105.4</v>
      </c>
      <c r="B267" s="915" t="s">
        <v>1026</v>
      </c>
      <c r="C267" s="916"/>
      <c r="D267" s="916"/>
      <c r="E267" s="916"/>
      <c r="F267" s="916"/>
      <c r="G267" s="917"/>
      <c r="H267" s="427" t="s">
        <v>989</v>
      </c>
      <c r="I267" s="431">
        <f>I268</f>
        <v>93.6</v>
      </c>
    </row>
    <row r="268" spans="1:11" ht="32.25" customHeight="1">
      <c r="A268" s="356"/>
      <c r="B268" s="958" t="s">
        <v>323</v>
      </c>
      <c r="C268" s="959"/>
      <c r="D268" s="959"/>
      <c r="E268" s="959"/>
      <c r="F268" s="959"/>
      <c r="G268" s="960"/>
      <c r="H268" s="365" t="s">
        <v>989</v>
      </c>
      <c r="I268" s="513">
        <f>SUM(G269:G269)</f>
        <v>93.6</v>
      </c>
    </row>
    <row r="269" spans="1:11" ht="18" customHeight="1">
      <c r="A269" s="356"/>
      <c r="B269" s="355" t="s">
        <v>954</v>
      </c>
      <c r="C269" s="356">
        <v>2</v>
      </c>
      <c r="D269" s="357">
        <v>46.8</v>
      </c>
      <c r="E269" s="357"/>
      <c r="F269" s="357"/>
      <c r="G269" s="357">
        <f>C269*D269</f>
        <v>93.6</v>
      </c>
      <c r="H269" s="365"/>
      <c r="I269" s="350"/>
    </row>
    <row r="270" spans="1:11" ht="19.5" customHeight="1">
      <c r="A270" s="422">
        <v>105.45</v>
      </c>
      <c r="B270" s="915" t="s">
        <v>1028</v>
      </c>
      <c r="C270" s="916"/>
      <c r="D270" s="916"/>
      <c r="E270" s="916"/>
      <c r="F270" s="916"/>
      <c r="G270" s="917"/>
      <c r="H270" s="427" t="s">
        <v>989</v>
      </c>
      <c r="I270" s="431">
        <f>I271</f>
        <v>58.4</v>
      </c>
    </row>
    <row r="271" spans="1:11" ht="44.25" customHeight="1">
      <c r="A271" s="356"/>
      <c r="B271" s="892" t="s">
        <v>219</v>
      </c>
      <c r="C271" s="893"/>
      <c r="D271" s="893"/>
      <c r="E271" s="893"/>
      <c r="F271" s="893"/>
      <c r="G271" s="894"/>
      <c r="H271" s="365" t="s">
        <v>989</v>
      </c>
      <c r="I271" s="513">
        <f>SUM(G272:G272)</f>
        <v>58.4</v>
      </c>
    </row>
    <row r="272" spans="1:11" ht="16.5" customHeight="1">
      <c r="A272" s="356"/>
      <c r="B272" s="355" t="s">
        <v>220</v>
      </c>
      <c r="C272" s="356">
        <v>2</v>
      </c>
      <c r="D272" s="357">
        <v>2</v>
      </c>
      <c r="E272" s="357">
        <v>14.6</v>
      </c>
      <c r="F272" s="357"/>
      <c r="G272" s="357">
        <f>C272*D272*E272</f>
        <v>58.4</v>
      </c>
      <c r="H272" s="365"/>
      <c r="I272" s="350"/>
    </row>
    <row r="273" spans="1:9" ht="18.75" customHeight="1">
      <c r="A273" s="422">
        <v>105.5</v>
      </c>
      <c r="B273" s="915" t="s">
        <v>887</v>
      </c>
      <c r="C273" s="916"/>
      <c r="D273" s="916"/>
      <c r="E273" s="916"/>
      <c r="F273" s="916"/>
      <c r="G273" s="917"/>
      <c r="H273" s="427" t="s">
        <v>989</v>
      </c>
      <c r="I273" s="431">
        <f>I274</f>
        <v>102.55</v>
      </c>
    </row>
    <row r="274" spans="1:9" ht="27" customHeight="1">
      <c r="A274" s="356"/>
      <c r="B274" s="892" t="s">
        <v>221</v>
      </c>
      <c r="C274" s="893"/>
      <c r="D274" s="893"/>
      <c r="E274" s="893"/>
      <c r="F274" s="893"/>
      <c r="G274" s="894"/>
      <c r="H274" s="365" t="s">
        <v>989</v>
      </c>
      <c r="I274" s="513">
        <f>SUM(G275:G281)</f>
        <v>102.55</v>
      </c>
    </row>
    <row r="275" spans="1:9" ht="14.25" customHeight="1">
      <c r="A275" s="356"/>
      <c r="B275" s="355" t="s">
        <v>222</v>
      </c>
      <c r="C275" s="356">
        <v>1</v>
      </c>
      <c r="D275" s="357">
        <v>1</v>
      </c>
      <c r="E275" s="356">
        <f>23.8+(2*(1.66+2.64))</f>
        <v>32.4</v>
      </c>
      <c r="F275" s="356"/>
      <c r="G275" s="357">
        <f>C275*D275*E275</f>
        <v>32.4</v>
      </c>
      <c r="H275" s="365"/>
      <c r="I275" s="350"/>
    </row>
    <row r="276" spans="1:9" ht="14.25" customHeight="1">
      <c r="A276" s="356"/>
      <c r="B276" s="355" t="s">
        <v>223</v>
      </c>
      <c r="C276" s="356">
        <v>1</v>
      </c>
      <c r="D276" s="357">
        <v>1</v>
      </c>
      <c r="E276" s="356">
        <f>23.8+(2*(1.66+2.64))</f>
        <v>32.4</v>
      </c>
      <c r="F276" s="356"/>
      <c r="G276" s="357">
        <f>C276*D276*E276</f>
        <v>32.4</v>
      </c>
      <c r="H276" s="365"/>
      <c r="I276" s="350"/>
    </row>
    <row r="277" spans="1:9" ht="14.25" customHeight="1">
      <c r="A277" s="356"/>
      <c r="B277" s="892" t="s">
        <v>224</v>
      </c>
      <c r="C277" s="893"/>
      <c r="D277" s="893"/>
      <c r="E277" s="893"/>
      <c r="F277" s="893"/>
      <c r="G277" s="894"/>
      <c r="H277" s="365"/>
      <c r="I277" s="350"/>
    </row>
    <row r="278" spans="1:9" ht="14.25" customHeight="1">
      <c r="A278" s="356"/>
      <c r="B278" s="355" t="s">
        <v>225</v>
      </c>
      <c r="C278" s="356">
        <v>1</v>
      </c>
      <c r="D278" s="357">
        <v>1</v>
      </c>
      <c r="E278" s="357">
        <v>10.15</v>
      </c>
      <c r="F278" s="357"/>
      <c r="G278" s="357">
        <f>C278*D278*E278</f>
        <v>10.15</v>
      </c>
      <c r="H278" s="365"/>
      <c r="I278" s="350"/>
    </row>
    <row r="279" spans="1:9" ht="14.25" customHeight="1">
      <c r="A279" s="356"/>
      <c r="B279" s="355" t="s">
        <v>226</v>
      </c>
      <c r="C279" s="356">
        <v>1</v>
      </c>
      <c r="D279" s="357">
        <v>1</v>
      </c>
      <c r="E279" s="356">
        <v>12.6</v>
      </c>
      <c r="F279" s="356"/>
      <c r="G279" s="357">
        <f>C279*D279*E279</f>
        <v>12.6</v>
      </c>
      <c r="H279" s="365"/>
      <c r="I279" s="350"/>
    </row>
    <row r="280" spans="1:9" ht="14.25" customHeight="1">
      <c r="A280" s="356"/>
      <c r="B280" s="892" t="s">
        <v>227</v>
      </c>
      <c r="C280" s="893"/>
      <c r="D280" s="893"/>
      <c r="E280" s="893"/>
      <c r="F280" s="893"/>
      <c r="G280" s="894"/>
      <c r="H280" s="365"/>
      <c r="I280" s="350"/>
    </row>
    <row r="281" spans="1:9" ht="15" customHeight="1">
      <c r="A281" s="356"/>
      <c r="B281" s="355" t="s">
        <v>225</v>
      </c>
      <c r="C281" s="356">
        <v>1</v>
      </c>
      <c r="D281" s="357">
        <v>1</v>
      </c>
      <c r="E281" s="357">
        <v>15</v>
      </c>
      <c r="F281" s="357"/>
      <c r="G281" s="357">
        <f>C281*D281*E281</f>
        <v>15</v>
      </c>
      <c r="H281" s="365"/>
      <c r="I281" s="350"/>
    </row>
    <row r="282" spans="1:9" ht="24.75" customHeight="1">
      <c r="A282" s="422">
        <v>105.55</v>
      </c>
      <c r="B282" s="915" t="s">
        <v>1031</v>
      </c>
      <c r="C282" s="916"/>
      <c r="D282" s="916"/>
      <c r="E282" s="916"/>
      <c r="F282" s="916"/>
      <c r="G282" s="917"/>
      <c r="H282" s="427" t="s">
        <v>989</v>
      </c>
      <c r="I282" s="431">
        <f>I283</f>
        <v>42.599999999999994</v>
      </c>
    </row>
    <row r="283" spans="1:9" ht="32.25" customHeight="1">
      <c r="A283" s="356"/>
      <c r="B283" s="892" t="s">
        <v>228</v>
      </c>
      <c r="C283" s="893"/>
      <c r="D283" s="893"/>
      <c r="E283" s="893"/>
      <c r="F283" s="893"/>
      <c r="G283" s="894"/>
      <c r="H283" s="365" t="s">
        <v>989</v>
      </c>
      <c r="I283" s="513">
        <f>SUM(G284:G284)</f>
        <v>42.599999999999994</v>
      </c>
    </row>
    <row r="284" spans="1:9" ht="15" customHeight="1">
      <c r="A284" s="356"/>
      <c r="B284" s="355" t="s">
        <v>963</v>
      </c>
      <c r="C284" s="356">
        <v>6</v>
      </c>
      <c r="D284" s="357">
        <v>7.1</v>
      </c>
      <c r="E284" s="357"/>
      <c r="F284" s="357"/>
      <c r="G284" s="357">
        <f>C284*D284</f>
        <v>42.599999999999994</v>
      </c>
      <c r="H284" s="365"/>
      <c r="I284" s="350"/>
    </row>
    <row r="285" spans="1:9" ht="14.25" customHeight="1">
      <c r="A285" s="422">
        <v>105.6</v>
      </c>
      <c r="B285" s="915" t="s">
        <v>888</v>
      </c>
      <c r="C285" s="916"/>
      <c r="D285" s="916"/>
      <c r="E285" s="916"/>
      <c r="F285" s="916"/>
      <c r="G285" s="917"/>
      <c r="H285" s="427" t="s">
        <v>977</v>
      </c>
      <c r="I285" s="431"/>
    </row>
    <row r="286" spans="1:9">
      <c r="A286" s="347"/>
      <c r="B286" s="346" t="s">
        <v>953</v>
      </c>
      <c r="C286" s="347"/>
      <c r="D286" s="347"/>
      <c r="E286" s="347"/>
      <c r="F286" s="348"/>
      <c r="G286" s="348"/>
      <c r="H286" s="349"/>
      <c r="I286" s="350"/>
    </row>
    <row r="287" spans="1:9">
      <c r="A287" s="347"/>
      <c r="B287" s="346"/>
      <c r="C287" s="347"/>
      <c r="D287" s="347"/>
      <c r="E287" s="347"/>
      <c r="F287" s="348"/>
      <c r="G287" s="348"/>
      <c r="H287" s="349"/>
      <c r="I287" s="350"/>
    </row>
    <row r="288" spans="1:9">
      <c r="A288" s="347"/>
      <c r="B288" s="346"/>
      <c r="C288" s="347"/>
      <c r="D288" s="347"/>
      <c r="E288" s="347"/>
      <c r="F288" s="348"/>
      <c r="G288" s="348"/>
      <c r="H288" s="349"/>
      <c r="I288" s="350"/>
    </row>
    <row r="289" spans="1:9" ht="16.5" customHeight="1">
      <c r="A289" s="422">
        <v>105.65</v>
      </c>
      <c r="B289" s="915" t="s">
        <v>889</v>
      </c>
      <c r="C289" s="916"/>
      <c r="D289" s="916"/>
      <c r="E289" s="916"/>
      <c r="F289" s="916"/>
      <c r="G289" s="917"/>
      <c r="H289" s="427" t="s">
        <v>977</v>
      </c>
      <c r="I289" s="431"/>
    </row>
    <row r="290" spans="1:9">
      <c r="A290" s="347"/>
      <c r="B290" s="346" t="s">
        <v>953</v>
      </c>
      <c r="C290" s="347"/>
      <c r="D290" s="347"/>
      <c r="E290" s="347"/>
      <c r="F290" s="348"/>
      <c r="G290" s="348"/>
      <c r="H290" s="349"/>
      <c r="I290" s="350"/>
    </row>
    <row r="291" spans="1:9">
      <c r="A291" s="347"/>
      <c r="B291" s="346"/>
      <c r="C291" s="347"/>
      <c r="D291" s="347"/>
      <c r="E291" s="347"/>
      <c r="F291" s="348"/>
      <c r="G291" s="348"/>
      <c r="H291" s="349"/>
      <c r="I291" s="350"/>
    </row>
    <row r="292" spans="1:9">
      <c r="A292" s="347"/>
      <c r="B292" s="346"/>
      <c r="C292" s="347"/>
      <c r="D292" s="347"/>
      <c r="E292" s="347"/>
      <c r="F292" s="348"/>
      <c r="G292" s="348"/>
      <c r="H292" s="349"/>
      <c r="I292" s="350"/>
    </row>
    <row r="293" spans="1:9" ht="15.75" customHeight="1">
      <c r="A293" s="422">
        <v>105.7</v>
      </c>
      <c r="B293" s="915" t="s">
        <v>890</v>
      </c>
      <c r="C293" s="916"/>
      <c r="D293" s="916"/>
      <c r="E293" s="916"/>
      <c r="F293" s="916"/>
      <c r="G293" s="917"/>
      <c r="H293" s="427" t="s">
        <v>977</v>
      </c>
      <c r="I293" s="431"/>
    </row>
    <row r="294" spans="1:9">
      <c r="A294" s="347"/>
      <c r="B294" s="346" t="s">
        <v>953</v>
      </c>
      <c r="C294" s="347"/>
      <c r="D294" s="347"/>
      <c r="E294" s="347"/>
      <c r="F294" s="348"/>
      <c r="G294" s="348"/>
      <c r="H294" s="349"/>
      <c r="I294" s="350"/>
    </row>
    <row r="295" spans="1:9">
      <c r="A295" s="347"/>
      <c r="B295" s="346"/>
      <c r="C295" s="347"/>
      <c r="D295" s="347"/>
      <c r="E295" s="347"/>
      <c r="F295" s="348"/>
      <c r="G295" s="348"/>
      <c r="H295" s="349"/>
      <c r="I295" s="350"/>
    </row>
    <row r="296" spans="1:9">
      <c r="A296" s="347"/>
      <c r="B296" s="346"/>
      <c r="C296" s="347"/>
      <c r="D296" s="347"/>
      <c r="E296" s="347"/>
      <c r="F296" s="348"/>
      <c r="G296" s="348"/>
      <c r="H296" s="349"/>
      <c r="I296" s="350"/>
    </row>
    <row r="297" spans="1:9" ht="24.75" customHeight="1">
      <c r="A297" s="383">
        <v>106</v>
      </c>
      <c r="B297" s="435" t="s">
        <v>637</v>
      </c>
      <c r="C297" s="436"/>
      <c r="D297" s="436"/>
      <c r="E297" s="436"/>
      <c r="F297" s="584"/>
      <c r="G297" s="437"/>
      <c r="H297" s="438" t="s">
        <v>973</v>
      </c>
      <c r="I297" s="439">
        <f>SUM(I300:I301)</f>
        <v>170.08500000000004</v>
      </c>
    </row>
    <row r="298" spans="1:9">
      <c r="A298" s="909" t="s">
        <v>789</v>
      </c>
      <c r="B298" s="910"/>
      <c r="C298" s="910"/>
      <c r="D298" s="910"/>
      <c r="E298" s="910"/>
      <c r="F298" s="910"/>
      <c r="G298" s="910"/>
      <c r="H298" s="910"/>
      <c r="I298" s="911"/>
    </row>
    <row r="299" spans="1:9">
      <c r="A299" s="912"/>
      <c r="B299" s="913"/>
      <c r="C299" s="913"/>
      <c r="D299" s="913"/>
      <c r="E299" s="913"/>
      <c r="F299" s="913"/>
      <c r="G299" s="913"/>
      <c r="H299" s="913"/>
      <c r="I299" s="914"/>
    </row>
    <row r="300" spans="1:9">
      <c r="A300" s="364"/>
      <c r="B300" s="453" t="s">
        <v>229</v>
      </c>
      <c r="C300" s="371">
        <v>1</v>
      </c>
      <c r="D300" s="371">
        <v>1</v>
      </c>
      <c r="E300" s="372">
        <v>1</v>
      </c>
      <c r="F300" s="357">
        <v>1</v>
      </c>
      <c r="G300" s="357">
        <f>+C300*D300*E300</f>
        <v>1</v>
      </c>
      <c r="H300" s="365" t="s">
        <v>973</v>
      </c>
      <c r="I300" s="513">
        <f>I303</f>
        <v>144.03000000000003</v>
      </c>
    </row>
    <row r="301" spans="1:9">
      <c r="A301" s="364"/>
      <c r="B301" s="453" t="s">
        <v>230</v>
      </c>
      <c r="C301" s="371">
        <v>1</v>
      </c>
      <c r="D301" s="371">
        <v>1</v>
      </c>
      <c r="E301" s="372">
        <v>1</v>
      </c>
      <c r="F301" s="357">
        <v>1</v>
      </c>
      <c r="G301" s="357">
        <v>1</v>
      </c>
      <c r="H301" s="365" t="s">
        <v>973</v>
      </c>
      <c r="I301" s="513">
        <f>I319</f>
        <v>26.055</v>
      </c>
    </row>
    <row r="302" spans="1:9" ht="17.25" customHeight="1">
      <c r="A302" s="430">
        <v>106.1</v>
      </c>
      <c r="B302" s="915" t="s">
        <v>770</v>
      </c>
      <c r="C302" s="916"/>
      <c r="D302" s="916"/>
      <c r="E302" s="916"/>
      <c r="F302" s="916"/>
      <c r="G302" s="917"/>
      <c r="H302" s="427" t="s">
        <v>973</v>
      </c>
      <c r="I302" s="431">
        <f>I303</f>
        <v>144.03000000000003</v>
      </c>
    </row>
    <row r="303" spans="1:9" ht="29.25" customHeight="1">
      <c r="A303" s="364"/>
      <c r="B303" s="892" t="s">
        <v>231</v>
      </c>
      <c r="C303" s="893"/>
      <c r="D303" s="893"/>
      <c r="E303" s="893"/>
      <c r="F303" s="893"/>
      <c r="G303" s="894"/>
      <c r="H303" s="365" t="s">
        <v>973</v>
      </c>
      <c r="I303" s="513">
        <f>+SUM(G303:G314)</f>
        <v>144.03000000000003</v>
      </c>
    </row>
    <row r="304" spans="1:9" ht="15" customHeight="1">
      <c r="A304" s="364"/>
      <c r="B304" s="453" t="s">
        <v>232</v>
      </c>
      <c r="C304" s="371">
        <v>1</v>
      </c>
      <c r="D304" s="371">
        <v>16.68</v>
      </c>
      <c r="E304" s="372">
        <v>2.7</v>
      </c>
      <c r="F304" s="357">
        <v>1</v>
      </c>
      <c r="G304" s="357">
        <f>+C304*D304*E304</f>
        <v>45.036000000000001</v>
      </c>
      <c r="H304" s="365"/>
      <c r="I304" s="350"/>
    </row>
    <row r="305" spans="1:9" ht="15.75" customHeight="1">
      <c r="A305" s="364"/>
      <c r="B305" s="453"/>
      <c r="C305" s="371">
        <v>1</v>
      </c>
      <c r="D305" s="371">
        <v>3.67</v>
      </c>
      <c r="E305" s="372">
        <v>2.7</v>
      </c>
      <c r="F305" s="357">
        <v>1</v>
      </c>
      <c r="G305" s="357">
        <f>+C305*D305*E305</f>
        <v>9.9090000000000007</v>
      </c>
      <c r="H305" s="365"/>
      <c r="I305" s="350"/>
    </row>
    <row r="306" spans="1:9" ht="15.75" customHeight="1">
      <c r="A306" s="364"/>
      <c r="B306" s="453"/>
      <c r="C306" s="371">
        <v>2</v>
      </c>
      <c r="D306" s="372">
        <v>3.14</v>
      </c>
      <c r="E306" s="357">
        <v>2.7</v>
      </c>
      <c r="F306" s="357">
        <v>1</v>
      </c>
      <c r="G306" s="357">
        <f t="shared" ref="G306:G313" si="4">+C306*D306*E306</f>
        <v>16.956000000000003</v>
      </c>
      <c r="H306" s="365"/>
      <c r="I306" s="350"/>
    </row>
    <row r="307" spans="1:9" ht="15.75" customHeight="1">
      <c r="A307" s="364"/>
      <c r="B307" s="453"/>
      <c r="C307" s="371">
        <v>2</v>
      </c>
      <c r="D307" s="371">
        <v>2.13</v>
      </c>
      <c r="E307" s="372">
        <v>2.7</v>
      </c>
      <c r="F307" s="357">
        <v>1</v>
      </c>
      <c r="G307" s="357">
        <f t="shared" si="4"/>
        <v>11.502000000000001</v>
      </c>
      <c r="H307" s="365"/>
      <c r="I307" s="350"/>
    </row>
    <row r="308" spans="1:9" ht="15.75" customHeight="1">
      <c r="A308" s="364"/>
      <c r="B308" s="453"/>
      <c r="C308" s="371">
        <v>3</v>
      </c>
      <c r="D308" s="372">
        <v>2.42</v>
      </c>
      <c r="E308" s="357">
        <v>2.75</v>
      </c>
      <c r="F308" s="357">
        <v>1</v>
      </c>
      <c r="G308" s="357">
        <f t="shared" si="4"/>
        <v>19.965</v>
      </c>
      <c r="H308" s="365"/>
      <c r="I308" s="350"/>
    </row>
    <row r="309" spans="1:9" ht="15.75" customHeight="1">
      <c r="A309" s="364"/>
      <c r="B309" s="620" t="s">
        <v>233</v>
      </c>
      <c r="C309" s="371">
        <v>1</v>
      </c>
      <c r="D309" s="372">
        <v>5.35</v>
      </c>
      <c r="E309" s="357">
        <v>2.7</v>
      </c>
      <c r="F309" s="357">
        <v>1</v>
      </c>
      <c r="G309" s="357">
        <f t="shared" si="4"/>
        <v>14.445</v>
      </c>
      <c r="H309" s="365"/>
      <c r="I309" s="350"/>
    </row>
    <row r="310" spans="1:9" ht="15.75" customHeight="1">
      <c r="A310" s="364"/>
      <c r="B310" s="620"/>
      <c r="C310" s="371">
        <v>1</v>
      </c>
      <c r="D310" s="372">
        <v>2.2000000000000002</v>
      </c>
      <c r="E310" s="357">
        <v>2.7</v>
      </c>
      <c r="F310" s="357">
        <v>1</v>
      </c>
      <c r="G310" s="357">
        <f t="shared" si="4"/>
        <v>5.9400000000000013</v>
      </c>
      <c r="H310" s="365"/>
      <c r="I310" s="350"/>
    </row>
    <row r="311" spans="1:9" ht="15.75" customHeight="1">
      <c r="A311" s="364"/>
      <c r="B311" s="620"/>
      <c r="C311" s="371">
        <v>1</v>
      </c>
      <c r="D311" s="372">
        <v>0.99</v>
      </c>
      <c r="E311" s="357">
        <v>2.7</v>
      </c>
      <c r="F311" s="357">
        <v>1</v>
      </c>
      <c r="G311" s="357">
        <f t="shared" si="4"/>
        <v>2.673</v>
      </c>
      <c r="H311" s="365"/>
      <c r="I311" s="350"/>
    </row>
    <row r="312" spans="1:9" ht="15.75" customHeight="1">
      <c r="A312" s="364"/>
      <c r="B312" s="620" t="s">
        <v>234</v>
      </c>
      <c r="C312" s="371">
        <v>1</v>
      </c>
      <c r="D312" s="372">
        <v>2.81</v>
      </c>
      <c r="E312" s="357">
        <v>2.7</v>
      </c>
      <c r="F312" s="357">
        <v>1</v>
      </c>
      <c r="G312" s="357">
        <f t="shared" si="4"/>
        <v>7.5870000000000006</v>
      </c>
      <c r="H312" s="365"/>
      <c r="I312" s="350"/>
    </row>
    <row r="313" spans="1:9" ht="15.75" customHeight="1">
      <c r="A313" s="364"/>
      <c r="B313" s="453"/>
      <c r="C313" s="371">
        <v>1</v>
      </c>
      <c r="D313" s="372">
        <v>1.91</v>
      </c>
      <c r="E313" s="357">
        <v>2.7</v>
      </c>
      <c r="F313" s="357">
        <v>1</v>
      </c>
      <c r="G313" s="357">
        <f t="shared" si="4"/>
        <v>5.157</v>
      </c>
      <c r="H313" s="365"/>
      <c r="I313" s="350"/>
    </row>
    <row r="314" spans="1:9" ht="15.75" customHeight="1">
      <c r="A314" s="364"/>
      <c r="B314" s="453"/>
      <c r="C314" s="371">
        <v>1</v>
      </c>
      <c r="D314" s="372">
        <v>1.8</v>
      </c>
      <c r="E314" s="357">
        <v>2.7</v>
      </c>
      <c r="F314" s="357">
        <v>1</v>
      </c>
      <c r="G314" s="357">
        <f>+C314*D314*E314</f>
        <v>4.8600000000000003</v>
      </c>
      <c r="H314" s="365"/>
      <c r="I314" s="350"/>
    </row>
    <row r="315" spans="1:9" ht="15.75" customHeight="1">
      <c r="A315" s="364"/>
      <c r="B315" s="453" t="s">
        <v>235</v>
      </c>
      <c r="C315" s="371">
        <v>1</v>
      </c>
      <c r="D315" s="371">
        <v>5.95</v>
      </c>
      <c r="E315" s="372">
        <v>2.7</v>
      </c>
      <c r="F315" s="357">
        <v>1</v>
      </c>
      <c r="G315" s="357">
        <f>+C315*D315*E315</f>
        <v>16.065000000000001</v>
      </c>
      <c r="H315" s="365"/>
      <c r="I315" s="350"/>
    </row>
    <row r="316" spans="1:9" ht="15.75" customHeight="1">
      <c r="A316" s="364"/>
      <c r="B316" s="453"/>
      <c r="C316" s="371">
        <v>1</v>
      </c>
      <c r="D316" s="371">
        <v>3.68</v>
      </c>
      <c r="E316" s="372">
        <v>2.7</v>
      </c>
      <c r="F316" s="357">
        <v>1</v>
      </c>
      <c r="G316" s="357">
        <f>+C316*D316*E316</f>
        <v>9.9360000000000017</v>
      </c>
      <c r="H316" s="365"/>
      <c r="I316" s="350"/>
    </row>
    <row r="317" spans="1:9" ht="15.75" customHeight="1">
      <c r="A317" s="364"/>
      <c r="B317" s="453"/>
      <c r="C317" s="371">
        <v>3</v>
      </c>
      <c r="D317" s="372">
        <v>3.15</v>
      </c>
      <c r="E317" s="357">
        <v>2.7</v>
      </c>
      <c r="F317" s="357">
        <v>1</v>
      </c>
      <c r="G317" s="357">
        <f>+C317*D317*E317</f>
        <v>25.515000000000001</v>
      </c>
      <c r="H317" s="365"/>
      <c r="I317" s="350"/>
    </row>
    <row r="318" spans="1:9" ht="15.75" customHeight="1">
      <c r="A318" s="364"/>
      <c r="B318" s="453"/>
      <c r="C318" s="371">
        <v>2</v>
      </c>
      <c r="D318" s="371">
        <v>1.8</v>
      </c>
      <c r="E318" s="372">
        <v>2.7</v>
      </c>
      <c r="F318" s="357">
        <v>1</v>
      </c>
      <c r="G318" s="357">
        <f>+C318*D318*E318</f>
        <v>9.7200000000000006</v>
      </c>
      <c r="H318" s="365"/>
      <c r="I318" s="350"/>
    </row>
    <row r="319" spans="1:9" ht="29.25" customHeight="1">
      <c r="A319" s="364"/>
      <c r="B319" s="892" t="s">
        <v>236</v>
      </c>
      <c r="C319" s="893"/>
      <c r="D319" s="893"/>
      <c r="E319" s="893"/>
      <c r="F319" s="893"/>
      <c r="G319" s="894"/>
      <c r="H319" s="365" t="s">
        <v>973</v>
      </c>
      <c r="I319" s="513">
        <f>SUM(G320:G321)</f>
        <v>26.055</v>
      </c>
    </row>
    <row r="320" spans="1:9" ht="15" customHeight="1">
      <c r="A320" s="364"/>
      <c r="B320" s="453" t="s">
        <v>232</v>
      </c>
      <c r="C320" s="371">
        <v>1</v>
      </c>
      <c r="D320" s="371">
        <v>5.05</v>
      </c>
      <c r="E320" s="372">
        <v>2.7</v>
      </c>
      <c r="F320" s="357">
        <v>1</v>
      </c>
      <c r="G320" s="357">
        <f>+C320*D320*E320</f>
        <v>13.635</v>
      </c>
      <c r="H320" s="365"/>
      <c r="I320" s="513"/>
    </row>
    <row r="321" spans="1:9" ht="15" customHeight="1">
      <c r="A321" s="364"/>
      <c r="B321" s="453" t="s">
        <v>235</v>
      </c>
      <c r="C321" s="371">
        <v>1</v>
      </c>
      <c r="D321" s="372">
        <v>4.5999999999999996</v>
      </c>
      <c r="E321" s="372">
        <v>2.7</v>
      </c>
      <c r="F321" s="357">
        <v>1</v>
      </c>
      <c r="G321" s="357">
        <f>+C321*D321*E321</f>
        <v>12.42</v>
      </c>
      <c r="H321" s="365"/>
      <c r="I321" s="513"/>
    </row>
    <row r="322" spans="1:9" ht="15" customHeight="1">
      <c r="A322" s="364"/>
      <c r="B322" s="453"/>
      <c r="C322" s="371"/>
      <c r="D322" s="371"/>
      <c r="E322" s="372"/>
      <c r="F322" s="357"/>
      <c r="G322" s="357"/>
      <c r="H322" s="365"/>
      <c r="I322" s="513"/>
    </row>
    <row r="323" spans="1:9" ht="17.25" customHeight="1">
      <c r="A323" s="430">
        <v>106.2</v>
      </c>
      <c r="B323" s="915" t="s">
        <v>771</v>
      </c>
      <c r="C323" s="916"/>
      <c r="D323" s="916"/>
      <c r="E323" s="916"/>
      <c r="F323" s="916"/>
      <c r="G323" s="917"/>
      <c r="H323" s="427" t="s">
        <v>973</v>
      </c>
      <c r="I323" s="431"/>
    </row>
    <row r="324" spans="1:9">
      <c r="A324" s="364"/>
      <c r="B324" s="355" t="s">
        <v>953</v>
      </c>
      <c r="C324" s="356"/>
      <c r="D324" s="356"/>
      <c r="E324" s="356"/>
      <c r="F324" s="356"/>
      <c r="G324" s="357"/>
      <c r="H324" s="365"/>
      <c r="I324" s="350"/>
    </row>
    <row r="325" spans="1:9">
      <c r="A325" s="364"/>
      <c r="B325" s="355"/>
      <c r="C325" s="356"/>
      <c r="D325" s="356"/>
      <c r="E325" s="356"/>
      <c r="F325" s="356"/>
      <c r="G325" s="357"/>
      <c r="H325" s="365"/>
      <c r="I325" s="350"/>
    </row>
    <row r="326" spans="1:9">
      <c r="A326" s="364"/>
      <c r="B326" s="355"/>
      <c r="C326" s="356"/>
      <c r="D326" s="356"/>
      <c r="E326" s="356"/>
      <c r="F326" s="356"/>
      <c r="G326" s="357"/>
      <c r="H326" s="365"/>
      <c r="I326" s="350"/>
    </row>
    <row r="327" spans="1:9" ht="16.5" customHeight="1">
      <c r="A327" s="430">
        <v>106.3</v>
      </c>
      <c r="B327" s="915" t="s">
        <v>891</v>
      </c>
      <c r="C327" s="916"/>
      <c r="D327" s="916"/>
      <c r="E327" s="916"/>
      <c r="F327" s="916"/>
      <c r="G327" s="917"/>
      <c r="H327" s="427" t="s">
        <v>973</v>
      </c>
      <c r="I327" s="431">
        <f>I328</f>
        <v>11</v>
      </c>
    </row>
    <row r="328" spans="1:9" ht="39" customHeight="1">
      <c r="A328" s="364"/>
      <c r="B328" s="892" t="s">
        <v>315</v>
      </c>
      <c r="C328" s="895"/>
      <c r="D328" s="895"/>
      <c r="E328" s="895"/>
      <c r="F328" s="895"/>
      <c r="G328" s="896"/>
      <c r="H328" s="365" t="s">
        <v>973</v>
      </c>
      <c r="I328" s="366">
        <f>G329</f>
        <v>11</v>
      </c>
    </row>
    <row r="329" spans="1:9">
      <c r="A329" s="364"/>
      <c r="B329" s="355" t="s">
        <v>318</v>
      </c>
      <c r="C329" s="356">
        <v>10</v>
      </c>
      <c r="D329" s="356">
        <v>1</v>
      </c>
      <c r="E329" s="356">
        <v>1.1000000000000001</v>
      </c>
      <c r="F329" s="356"/>
      <c r="G329" s="357">
        <f>C329*D329*E329</f>
        <v>11</v>
      </c>
      <c r="H329" s="365"/>
      <c r="I329" s="350"/>
    </row>
    <row r="330" spans="1:9">
      <c r="A330" s="364"/>
      <c r="B330" s="355"/>
      <c r="C330" s="356"/>
      <c r="D330" s="356"/>
      <c r="E330" s="356"/>
      <c r="F330" s="356"/>
      <c r="G330" s="357"/>
      <c r="H330" s="365"/>
      <c r="I330" s="350"/>
    </row>
    <row r="331" spans="1:9" ht="16.5" customHeight="1">
      <c r="A331" s="430">
        <v>106.4</v>
      </c>
      <c r="B331" s="915" t="s">
        <v>1014</v>
      </c>
      <c r="C331" s="916"/>
      <c r="D331" s="916"/>
      <c r="E331" s="916"/>
      <c r="F331" s="916"/>
      <c r="G331" s="917"/>
      <c r="H331" s="427" t="s">
        <v>977</v>
      </c>
      <c r="I331" s="431">
        <f>+I332</f>
        <v>11</v>
      </c>
    </row>
    <row r="332" spans="1:9" ht="58.5" customHeight="1">
      <c r="A332" s="364"/>
      <c r="B332" s="892" t="s">
        <v>929</v>
      </c>
      <c r="C332" s="893"/>
      <c r="D332" s="893"/>
      <c r="E332" s="893"/>
      <c r="F332" s="893"/>
      <c r="G332" s="894"/>
      <c r="H332" s="365" t="s">
        <v>977</v>
      </c>
      <c r="I332" s="366">
        <f>+G333</f>
        <v>11</v>
      </c>
    </row>
    <row r="333" spans="1:9" ht="15" customHeight="1">
      <c r="A333" s="364"/>
      <c r="B333" s="355" t="s">
        <v>930</v>
      </c>
      <c r="C333" s="356">
        <v>11</v>
      </c>
      <c r="D333" s="356"/>
      <c r="E333" s="356"/>
      <c r="F333" s="356"/>
      <c r="G333" s="357">
        <f>+C333</f>
        <v>11</v>
      </c>
      <c r="H333" s="365"/>
      <c r="I333" s="350"/>
    </row>
    <row r="334" spans="1:9" ht="15.75" customHeight="1">
      <c r="A334" s="430">
        <v>106.5</v>
      </c>
      <c r="B334" s="915" t="s">
        <v>884</v>
      </c>
      <c r="C334" s="916"/>
      <c r="D334" s="916"/>
      <c r="E334" s="916"/>
      <c r="F334" s="916"/>
      <c r="G334" s="917"/>
      <c r="H334" s="427" t="s">
        <v>977</v>
      </c>
      <c r="I334" s="431"/>
    </row>
    <row r="335" spans="1:9">
      <c r="A335" s="364"/>
      <c r="B335" s="355" t="s">
        <v>953</v>
      </c>
      <c r="C335" s="356"/>
      <c r="D335" s="356"/>
      <c r="E335" s="356"/>
      <c r="F335" s="356"/>
      <c r="G335" s="357"/>
      <c r="H335" s="365"/>
      <c r="I335" s="350"/>
    </row>
    <row r="336" spans="1:9" ht="13.8" thickBot="1">
      <c r="A336" s="364"/>
      <c r="B336" s="355"/>
      <c r="C336" s="356"/>
      <c r="D336" s="356"/>
      <c r="E336" s="356"/>
      <c r="F336" s="356"/>
      <c r="G336" s="357"/>
      <c r="H336" s="365"/>
      <c r="I336" s="350"/>
    </row>
    <row r="337" spans="1:11" ht="26.25" customHeight="1">
      <c r="A337" s="387">
        <v>107</v>
      </c>
      <c r="B337" s="388" t="s">
        <v>1034</v>
      </c>
      <c r="C337" s="389"/>
      <c r="D337" s="389"/>
      <c r="E337" s="389"/>
      <c r="F337" s="583"/>
      <c r="G337" s="390"/>
      <c r="H337" s="391" t="s">
        <v>973</v>
      </c>
      <c r="I337" s="392">
        <f>I340</f>
        <v>43.983000000000004</v>
      </c>
    </row>
    <row r="338" spans="1:11">
      <c r="A338" s="909" t="s">
        <v>790</v>
      </c>
      <c r="B338" s="910"/>
      <c r="C338" s="910"/>
      <c r="D338" s="910"/>
      <c r="E338" s="910"/>
      <c r="F338" s="910"/>
      <c r="G338" s="910"/>
      <c r="H338" s="910"/>
      <c r="I338" s="911"/>
    </row>
    <row r="339" spans="1:11">
      <c r="A339" s="912"/>
      <c r="B339" s="913"/>
      <c r="C339" s="913"/>
      <c r="D339" s="913"/>
      <c r="E339" s="913"/>
      <c r="F339" s="913"/>
      <c r="G339" s="913"/>
      <c r="H339" s="913"/>
      <c r="I339" s="914"/>
    </row>
    <row r="340" spans="1:11">
      <c r="A340" s="364"/>
      <c r="B340" s="453" t="s">
        <v>235</v>
      </c>
      <c r="C340" s="371">
        <v>1</v>
      </c>
      <c r="D340" s="371">
        <v>1</v>
      </c>
      <c r="E340" s="372">
        <v>1</v>
      </c>
      <c r="F340" s="357">
        <v>1</v>
      </c>
      <c r="G340" s="357">
        <f>+C340*D340*E340</f>
        <v>1</v>
      </c>
      <c r="H340" s="365"/>
      <c r="I340" s="513">
        <f>I342</f>
        <v>43.983000000000004</v>
      </c>
    </row>
    <row r="341" spans="1:11">
      <c r="A341" s="364"/>
      <c r="B341" s="355"/>
      <c r="C341" s="356"/>
      <c r="D341" s="356"/>
      <c r="E341" s="356"/>
      <c r="F341" s="356"/>
      <c r="G341" s="357"/>
      <c r="H341" s="365"/>
      <c r="I341" s="350"/>
    </row>
    <row r="342" spans="1:11">
      <c r="A342" s="445">
        <v>107.1</v>
      </c>
      <c r="B342" s="915" t="s">
        <v>1034</v>
      </c>
      <c r="C342" s="916"/>
      <c r="D342" s="916"/>
      <c r="E342" s="916"/>
      <c r="F342" s="916"/>
      <c r="G342" s="917"/>
      <c r="H342" s="446" t="s">
        <v>973</v>
      </c>
      <c r="I342" s="447">
        <f>G343</f>
        <v>43.983000000000004</v>
      </c>
    </row>
    <row r="343" spans="1:11" ht="18.75" customHeight="1">
      <c r="A343" s="621"/>
      <c r="B343" s="453" t="s">
        <v>235</v>
      </c>
      <c r="C343" s="371">
        <v>1</v>
      </c>
      <c r="D343" s="371">
        <f>4.94+0.11+0.9+0.11+1.8+0.11+0.9+0.11+1.8+0.11+4.2+1.2</f>
        <v>16.29</v>
      </c>
      <c r="E343" s="372">
        <v>2.7</v>
      </c>
      <c r="F343" s="357">
        <v>1</v>
      </c>
      <c r="G343" s="357">
        <f>+C343*D343*E343</f>
        <v>43.983000000000004</v>
      </c>
      <c r="H343" s="622" t="s">
        <v>973</v>
      </c>
      <c r="I343" s="623">
        <f>G343</f>
        <v>43.983000000000004</v>
      </c>
    </row>
    <row r="344" spans="1:11">
      <c r="A344" s="621"/>
      <c r="B344" s="592"/>
      <c r="C344" s="624"/>
      <c r="D344" s="624"/>
      <c r="E344" s="624"/>
      <c r="F344" s="624"/>
      <c r="G344" s="559"/>
      <c r="H344" s="622"/>
      <c r="I344" s="415"/>
      <c r="K344" s="626"/>
    </row>
    <row r="345" spans="1:11">
      <c r="A345" s="621"/>
      <c r="B345" s="592"/>
      <c r="C345" s="624"/>
      <c r="D345" s="624"/>
      <c r="E345" s="624"/>
      <c r="F345" s="624"/>
      <c r="G345" s="559"/>
      <c r="H345" s="622"/>
      <c r="I345" s="415"/>
    </row>
    <row r="346" spans="1:11">
      <c r="A346" s="445">
        <v>107.2</v>
      </c>
      <c r="B346" s="915" t="s">
        <v>1014</v>
      </c>
      <c r="C346" s="916"/>
      <c r="D346" s="916"/>
      <c r="E346" s="916"/>
      <c r="F346" s="916"/>
      <c r="G346" s="917"/>
      <c r="H346" s="446" t="s">
        <v>977</v>
      </c>
      <c r="I346" s="447">
        <f>I347</f>
        <v>2</v>
      </c>
    </row>
    <row r="347" spans="1:11" ht="16.5" customHeight="1">
      <c r="A347" s="621"/>
      <c r="B347" s="453" t="s">
        <v>235</v>
      </c>
      <c r="C347" s="624">
        <v>2</v>
      </c>
      <c r="D347" s="624"/>
      <c r="E347" s="624"/>
      <c r="F347" s="624"/>
      <c r="G347" s="559"/>
      <c r="H347" s="622" t="s">
        <v>977</v>
      </c>
      <c r="I347" s="625">
        <f>C347</f>
        <v>2</v>
      </c>
    </row>
    <row r="348" spans="1:11">
      <c r="A348" s="621"/>
      <c r="B348" s="592"/>
      <c r="C348" s="624"/>
      <c r="D348" s="624"/>
      <c r="E348" s="624"/>
      <c r="F348" s="624"/>
      <c r="G348" s="559"/>
      <c r="H348" s="622"/>
      <c r="I348" s="415"/>
    </row>
    <row r="349" spans="1:11" ht="13.8" thickBot="1">
      <c r="A349" s="345"/>
      <c r="B349" s="346"/>
      <c r="C349" s="347"/>
      <c r="D349" s="347"/>
      <c r="E349" s="347"/>
      <c r="F349" s="348"/>
      <c r="G349" s="348"/>
      <c r="H349" s="349"/>
      <c r="I349" s="350"/>
    </row>
    <row r="350" spans="1:11" ht="27" customHeight="1">
      <c r="A350" s="387">
        <v>108</v>
      </c>
      <c r="B350" s="388" t="s">
        <v>638</v>
      </c>
      <c r="C350" s="389"/>
      <c r="D350" s="389"/>
      <c r="E350" s="389"/>
      <c r="F350" s="583"/>
      <c r="G350" s="390"/>
      <c r="H350" s="391" t="s">
        <v>973</v>
      </c>
      <c r="I350" s="392">
        <f>SUM(G353:G355)</f>
        <v>944.57</v>
      </c>
    </row>
    <row r="351" spans="1:11">
      <c r="A351" s="909" t="s">
        <v>791</v>
      </c>
      <c r="B351" s="910"/>
      <c r="C351" s="910"/>
      <c r="D351" s="910"/>
      <c r="E351" s="910"/>
      <c r="F351" s="910"/>
      <c r="G351" s="910"/>
      <c r="H351" s="910"/>
      <c r="I351" s="911"/>
    </row>
    <row r="352" spans="1:11">
      <c r="A352" s="912"/>
      <c r="B352" s="913"/>
      <c r="C352" s="913"/>
      <c r="D352" s="913"/>
      <c r="E352" s="913"/>
      <c r="F352" s="913"/>
      <c r="G352" s="913"/>
      <c r="H352" s="913"/>
      <c r="I352" s="914"/>
    </row>
    <row r="353" spans="1:9" ht="15" customHeight="1">
      <c r="A353" s="364"/>
      <c r="B353" s="400" t="s">
        <v>952</v>
      </c>
      <c r="C353" s="452"/>
      <c r="D353" s="456"/>
      <c r="E353" s="456"/>
      <c r="F353" s="456"/>
      <c r="G353" s="456">
        <v>944.57</v>
      </c>
      <c r="H353" s="349"/>
      <c r="I353" s="350"/>
    </row>
    <row r="354" spans="1:9" ht="14.25" customHeight="1">
      <c r="A354" s="345"/>
      <c r="B354" s="346"/>
      <c r="C354" s="347"/>
      <c r="D354" s="347"/>
      <c r="E354" s="347"/>
      <c r="F354" s="348"/>
      <c r="G354" s="348"/>
      <c r="H354" s="349"/>
      <c r="I354" s="350"/>
    </row>
    <row r="355" spans="1:9" ht="15" customHeight="1">
      <c r="A355" s="345"/>
      <c r="B355" s="346"/>
      <c r="C355" s="347"/>
      <c r="D355" s="347"/>
      <c r="E355" s="347"/>
      <c r="F355" s="348"/>
      <c r="G355" s="348"/>
      <c r="H355" s="349"/>
      <c r="I355" s="350"/>
    </row>
    <row r="356" spans="1:9" ht="19.5" customHeight="1">
      <c r="A356" s="422">
        <v>108.1</v>
      </c>
      <c r="B356" s="915" t="s">
        <v>892</v>
      </c>
      <c r="C356" s="916"/>
      <c r="D356" s="916"/>
      <c r="E356" s="916"/>
      <c r="F356" s="916"/>
      <c r="G356" s="917"/>
      <c r="H356" s="427" t="s">
        <v>973</v>
      </c>
      <c r="I356" s="431">
        <f>SUM(I357:I377)</f>
        <v>900.14563999999996</v>
      </c>
    </row>
    <row r="357" spans="1:9" ht="33.75" customHeight="1">
      <c r="A357" s="347"/>
      <c r="B357" s="892" t="s">
        <v>292</v>
      </c>
      <c r="C357" s="895"/>
      <c r="D357" s="895"/>
      <c r="E357" s="895"/>
      <c r="F357" s="895"/>
      <c r="G357" s="896"/>
      <c r="H357" s="349" t="s">
        <v>973</v>
      </c>
      <c r="I357" s="513">
        <f>+SUM(G357:G362)</f>
        <v>73.298230000000004</v>
      </c>
    </row>
    <row r="358" spans="1:9">
      <c r="A358" s="347"/>
      <c r="B358" s="355" t="s">
        <v>8</v>
      </c>
      <c r="C358" s="347"/>
      <c r="D358" s="348">
        <v>2.7879999999999998</v>
      </c>
      <c r="E358" s="348">
        <v>4.7</v>
      </c>
      <c r="F358" s="348"/>
      <c r="G358" s="348">
        <f>+D358*E358</f>
        <v>13.1036</v>
      </c>
      <c r="H358" s="349"/>
      <c r="I358" s="350"/>
    </row>
    <row r="359" spans="1:9">
      <c r="A359" s="347"/>
      <c r="B359" s="355" t="s">
        <v>9</v>
      </c>
      <c r="C359" s="347"/>
      <c r="D359" s="348">
        <v>4.883</v>
      </c>
      <c r="E359" s="348">
        <v>2.81</v>
      </c>
      <c r="F359" s="348"/>
      <c r="G359" s="348">
        <f>+D359*E359</f>
        <v>13.72123</v>
      </c>
      <c r="H359" s="349"/>
      <c r="I359" s="350"/>
    </row>
    <row r="360" spans="1:9">
      <c r="A360" s="347"/>
      <c r="B360" s="355" t="s">
        <v>10</v>
      </c>
      <c r="C360" s="347"/>
      <c r="D360" s="348">
        <v>6.1079999999999997</v>
      </c>
      <c r="E360" s="348">
        <v>4.7</v>
      </c>
      <c r="F360" s="348"/>
      <c r="G360" s="348">
        <f>+D360*E360</f>
        <v>28.707599999999999</v>
      </c>
      <c r="H360" s="349"/>
      <c r="I360" s="350"/>
    </row>
    <row r="361" spans="1:9">
      <c r="A361" s="347"/>
      <c r="B361" s="355" t="s">
        <v>11</v>
      </c>
      <c r="C361" s="347"/>
      <c r="D361" s="348">
        <v>3.82</v>
      </c>
      <c r="E361" s="348">
        <v>2.92</v>
      </c>
      <c r="F361" s="348"/>
      <c r="G361" s="348">
        <f>+D361*E361</f>
        <v>11.154399999999999</v>
      </c>
      <c r="H361" s="349"/>
      <c r="I361" s="350"/>
    </row>
    <row r="362" spans="1:9">
      <c r="B362" s="355" t="s">
        <v>12</v>
      </c>
      <c r="C362" s="347"/>
      <c r="D362" s="348">
        <v>1.8</v>
      </c>
      <c r="E362" s="348">
        <v>3.673</v>
      </c>
      <c r="F362" s="348"/>
      <c r="G362" s="348">
        <f>+D362*E362</f>
        <v>6.6114000000000006</v>
      </c>
      <c r="H362" s="349"/>
      <c r="I362" s="350"/>
    </row>
    <row r="363" spans="1:9" ht="30.75" customHeight="1">
      <c r="A363" s="347"/>
      <c r="B363" s="892" t="s">
        <v>813</v>
      </c>
      <c r="C363" s="895"/>
      <c r="D363" s="895"/>
      <c r="E363" s="895"/>
      <c r="F363" s="895"/>
      <c r="G363" s="896"/>
      <c r="H363" s="349" t="s">
        <v>973</v>
      </c>
      <c r="I363" s="513">
        <f>+SUM(G364:G371)</f>
        <v>140.9221</v>
      </c>
    </row>
    <row r="364" spans="1:9">
      <c r="A364" s="347"/>
      <c r="B364" s="355" t="s">
        <v>15</v>
      </c>
      <c r="C364" s="347"/>
      <c r="D364" s="348">
        <v>1.1100000000000001</v>
      </c>
      <c r="E364" s="348">
        <v>5.35</v>
      </c>
      <c r="F364" s="348"/>
      <c r="G364" s="348">
        <f t="shared" ref="G364:G371" si="5">+D364*E364</f>
        <v>5.9385000000000003</v>
      </c>
      <c r="H364" s="349"/>
      <c r="I364" s="350"/>
    </row>
    <row r="365" spans="1:9">
      <c r="A365" s="347"/>
      <c r="B365" s="346"/>
      <c r="C365" s="347"/>
      <c r="D365" s="348">
        <v>1.1100000000000001</v>
      </c>
      <c r="E365" s="348">
        <v>1.5</v>
      </c>
      <c r="F365" s="348"/>
      <c r="G365" s="348">
        <f t="shared" si="5"/>
        <v>1.665</v>
      </c>
      <c r="H365" s="349"/>
      <c r="I365" s="350"/>
    </row>
    <row r="366" spans="1:9">
      <c r="A366" s="347"/>
      <c r="B366" s="355" t="s">
        <v>16</v>
      </c>
      <c r="C366" s="347"/>
      <c r="D366" s="348">
        <v>1.1000000000000001</v>
      </c>
      <c r="E366" s="348">
        <v>2.5</v>
      </c>
      <c r="F366" s="348"/>
      <c r="G366" s="348">
        <f t="shared" si="5"/>
        <v>2.75</v>
      </c>
      <c r="H366" s="349"/>
      <c r="I366" s="350"/>
    </row>
    <row r="367" spans="1:9">
      <c r="A367" s="347"/>
      <c r="B367" s="355"/>
      <c r="C367" s="347"/>
      <c r="D367" s="348">
        <v>1.1000000000000001</v>
      </c>
      <c r="E367" s="348">
        <v>3.3</v>
      </c>
      <c r="F367" s="348"/>
      <c r="G367" s="348">
        <f t="shared" si="5"/>
        <v>3.63</v>
      </c>
      <c r="H367" s="349"/>
      <c r="I367" s="350"/>
    </row>
    <row r="368" spans="1:9">
      <c r="A368" s="347"/>
      <c r="B368" s="355"/>
      <c r="C368" s="347"/>
      <c r="D368" s="348">
        <v>2.2000000000000002</v>
      </c>
      <c r="E368" s="348">
        <v>4.5</v>
      </c>
      <c r="F368" s="348"/>
      <c r="G368" s="348">
        <f t="shared" si="5"/>
        <v>9.9</v>
      </c>
      <c r="H368" s="349"/>
      <c r="I368" s="350"/>
    </row>
    <row r="369" spans="1:9">
      <c r="A369" s="347"/>
      <c r="B369" s="355"/>
      <c r="C369" s="347"/>
      <c r="D369" s="348">
        <v>3.9079999999999999</v>
      </c>
      <c r="E369" s="348">
        <v>10</v>
      </c>
      <c r="F369" s="348"/>
      <c r="G369" s="348">
        <f t="shared" si="5"/>
        <v>39.08</v>
      </c>
      <c r="H369" s="349"/>
      <c r="I369" s="350"/>
    </row>
    <row r="370" spans="1:9">
      <c r="A370" s="347"/>
      <c r="B370" s="355"/>
      <c r="C370" s="347"/>
      <c r="D370" s="348">
        <v>6.2169999999999996</v>
      </c>
      <c r="E370" s="348">
        <v>5.8</v>
      </c>
      <c r="F370" s="348"/>
      <c r="G370" s="348">
        <f t="shared" si="5"/>
        <v>36.058599999999998</v>
      </c>
      <c r="H370" s="349"/>
      <c r="I370" s="350"/>
    </row>
    <row r="371" spans="1:9">
      <c r="A371" s="347"/>
      <c r="B371" s="355"/>
      <c r="C371" s="347"/>
      <c r="D371" s="348">
        <v>4.1900000000000004</v>
      </c>
      <c r="E371" s="348">
        <v>10</v>
      </c>
      <c r="F371" s="348"/>
      <c r="G371" s="348">
        <f t="shared" si="5"/>
        <v>41.900000000000006</v>
      </c>
      <c r="H371" s="349"/>
      <c r="I371" s="350"/>
    </row>
    <row r="372" spans="1:9" ht="25.5" customHeight="1">
      <c r="A372" s="347"/>
      <c r="B372" s="892" t="s">
        <v>4</v>
      </c>
      <c r="C372" s="895"/>
      <c r="D372" s="895"/>
      <c r="E372" s="895"/>
      <c r="F372" s="895"/>
      <c r="G372" s="896"/>
      <c r="H372" s="349" t="s">
        <v>973</v>
      </c>
      <c r="I372" s="513">
        <f>SUM(G373:G375)</f>
        <v>580.75510999999995</v>
      </c>
    </row>
    <row r="373" spans="1:9" ht="15.75" customHeight="1">
      <c r="A373" s="347"/>
      <c r="B373" s="355" t="s">
        <v>13</v>
      </c>
      <c r="C373" s="347"/>
      <c r="D373" s="348">
        <v>17.22</v>
      </c>
      <c r="E373" s="348">
        <v>23.97</v>
      </c>
      <c r="F373" s="348"/>
      <c r="G373" s="348">
        <f>+D373*E373</f>
        <v>412.76339999999993</v>
      </c>
      <c r="H373" s="349"/>
      <c r="I373" s="513"/>
    </row>
    <row r="374" spans="1:9" ht="15.75" customHeight="1">
      <c r="A374" s="347"/>
      <c r="B374" s="525" t="s">
        <v>1115</v>
      </c>
      <c r="C374" s="347"/>
      <c r="D374" s="348">
        <v>4.83</v>
      </c>
      <c r="E374" s="348">
        <v>1.137</v>
      </c>
      <c r="F374" s="348"/>
      <c r="G374" s="348">
        <f>+D374*E374</f>
        <v>5.4917100000000003</v>
      </c>
      <c r="H374" s="349"/>
      <c r="I374" s="513"/>
    </row>
    <row r="375" spans="1:9" ht="15" customHeight="1">
      <c r="A375" s="347"/>
      <c r="B375" s="525" t="s">
        <v>1115</v>
      </c>
      <c r="C375" s="347"/>
      <c r="D375" s="348">
        <v>16.25</v>
      </c>
      <c r="E375" s="348">
        <v>10</v>
      </c>
      <c r="F375" s="348"/>
      <c r="G375" s="348">
        <f>+D375*E375</f>
        <v>162.5</v>
      </c>
      <c r="H375" s="349"/>
      <c r="I375" s="513"/>
    </row>
    <row r="376" spans="1:9" ht="27" customHeight="1">
      <c r="A376" s="347"/>
      <c r="B376" s="892" t="s">
        <v>17</v>
      </c>
      <c r="C376" s="893"/>
      <c r="D376" s="893"/>
      <c r="E376" s="893"/>
      <c r="F376" s="893"/>
      <c r="G376" s="894"/>
      <c r="H376" s="365" t="s">
        <v>973</v>
      </c>
      <c r="I376" s="513">
        <f>G377</f>
        <v>105.17020000000001</v>
      </c>
    </row>
    <row r="377" spans="1:9" ht="15" customHeight="1">
      <c r="A377" s="347"/>
      <c r="B377" s="525" t="s">
        <v>18</v>
      </c>
      <c r="C377" s="347"/>
      <c r="D377" s="348">
        <v>15.22</v>
      </c>
      <c r="E377" s="348">
        <v>6.91</v>
      </c>
      <c r="F377" s="348"/>
      <c r="G377" s="348">
        <f>D377*E377</f>
        <v>105.17020000000001</v>
      </c>
      <c r="H377" s="349"/>
      <c r="I377" s="513"/>
    </row>
    <row r="378" spans="1:9" ht="16.5" customHeight="1">
      <c r="A378" s="422">
        <v>108.2</v>
      </c>
      <c r="B378" s="915" t="s">
        <v>893</v>
      </c>
      <c r="C378" s="916"/>
      <c r="D378" s="916"/>
      <c r="E378" s="916"/>
      <c r="F378" s="916"/>
      <c r="G378" s="917"/>
      <c r="H378" s="427" t="s">
        <v>973</v>
      </c>
      <c r="I378" s="431">
        <f>I379</f>
        <v>11.375</v>
      </c>
    </row>
    <row r="379" spans="1:9" ht="36" customHeight="1">
      <c r="A379" s="347"/>
      <c r="B379" s="892" t="s">
        <v>813</v>
      </c>
      <c r="C379" s="895"/>
      <c r="D379" s="895"/>
      <c r="E379" s="895"/>
      <c r="F379" s="895"/>
      <c r="G379" s="896"/>
      <c r="H379" s="365" t="s">
        <v>973</v>
      </c>
      <c r="I379" s="539">
        <f>G380</f>
        <v>11.375</v>
      </c>
    </row>
    <row r="380" spans="1:9">
      <c r="A380" s="347"/>
      <c r="B380" s="355" t="s">
        <v>14</v>
      </c>
      <c r="C380" s="347"/>
      <c r="D380" s="371">
        <v>4.55</v>
      </c>
      <c r="E380" s="371">
        <v>2.5</v>
      </c>
      <c r="F380" s="348"/>
      <c r="G380" s="348">
        <f>D380*E380</f>
        <v>11.375</v>
      </c>
      <c r="H380" s="349"/>
      <c r="I380" s="350"/>
    </row>
    <row r="381" spans="1:9">
      <c r="A381" s="347"/>
      <c r="B381" s="346"/>
      <c r="C381" s="347"/>
      <c r="D381" s="347"/>
      <c r="E381" s="347"/>
      <c r="F381" s="348"/>
      <c r="G381" s="348"/>
      <c r="H381" s="349"/>
      <c r="I381" s="350"/>
    </row>
    <row r="382" spans="1:9" ht="16.5" customHeight="1">
      <c r="A382" s="422">
        <v>108.3</v>
      </c>
      <c r="B382" s="915" t="s">
        <v>894</v>
      </c>
      <c r="C382" s="916"/>
      <c r="D382" s="916"/>
      <c r="E382" s="916"/>
      <c r="F382" s="916"/>
      <c r="G382" s="917"/>
      <c r="H382" s="427" t="s">
        <v>989</v>
      </c>
      <c r="I382" s="431">
        <f>+SUM(I383:I385)</f>
        <v>21.62</v>
      </c>
    </row>
    <row r="383" spans="1:9" ht="24.75" customHeight="1">
      <c r="A383" s="463"/>
      <c r="B383" s="922" t="s">
        <v>109</v>
      </c>
      <c r="C383" s="895"/>
      <c r="D383" s="895"/>
      <c r="E383" s="895"/>
      <c r="F383" s="895"/>
      <c r="G383" s="896"/>
      <c r="H383" s="397" t="s">
        <v>989</v>
      </c>
      <c r="I383" s="513">
        <f>SUM(G384:G385)</f>
        <v>21.62</v>
      </c>
    </row>
    <row r="384" spans="1:9" ht="15" customHeight="1">
      <c r="A384" s="463"/>
      <c r="B384" s="355" t="s">
        <v>19</v>
      </c>
      <c r="C384" s="347">
        <v>2</v>
      </c>
      <c r="D384" s="348">
        <v>4.7</v>
      </c>
      <c r="E384" s="348"/>
      <c r="F384" s="348"/>
      <c r="G384" s="348">
        <f>+C384*D384</f>
        <v>9.4</v>
      </c>
      <c r="H384" s="397"/>
      <c r="I384" s="540"/>
    </row>
    <row r="385" spans="1:12" ht="12.75" customHeight="1">
      <c r="A385" s="463"/>
      <c r="B385" s="400"/>
      <c r="C385" s="452">
        <v>2</v>
      </c>
      <c r="D385" s="452">
        <v>6.11</v>
      </c>
      <c r="E385" s="400"/>
      <c r="F385" s="464"/>
      <c r="G385" s="348">
        <f>+C385*D385</f>
        <v>12.22</v>
      </c>
      <c r="H385" s="397"/>
      <c r="I385" s="398"/>
    </row>
    <row r="386" spans="1:12" ht="28.5" customHeight="1">
      <c r="A386" s="380">
        <v>109</v>
      </c>
      <c r="B386" s="384" t="s">
        <v>639</v>
      </c>
      <c r="C386" s="385"/>
      <c r="D386" s="385"/>
      <c r="E386" s="385"/>
      <c r="F386" s="587"/>
      <c r="G386" s="386"/>
      <c r="H386" s="381" t="s">
        <v>973</v>
      </c>
      <c r="I386" s="382">
        <f>SUM(H389:H444)</f>
        <v>1055.6956</v>
      </c>
    </row>
    <row r="387" spans="1:12">
      <c r="A387" s="886" t="s">
        <v>792</v>
      </c>
      <c r="B387" s="887"/>
      <c r="C387" s="887"/>
      <c r="D387" s="887"/>
      <c r="E387" s="887"/>
      <c r="F387" s="887"/>
      <c r="G387" s="887"/>
      <c r="H387" s="887"/>
      <c r="I387" s="888"/>
    </row>
    <row r="388" spans="1:12" ht="19.5" customHeight="1">
      <c r="A388" s="889"/>
      <c r="B388" s="890"/>
      <c r="C388" s="890"/>
      <c r="D388" s="890"/>
      <c r="E388" s="890"/>
      <c r="F388" s="890"/>
      <c r="G388" s="890"/>
      <c r="H388" s="890"/>
      <c r="I388" s="891"/>
    </row>
    <row r="389" spans="1:12" ht="15.75" customHeight="1">
      <c r="A389" s="345"/>
      <c r="B389" s="453" t="s">
        <v>28</v>
      </c>
      <c r="C389" s="371"/>
      <c r="D389" s="372"/>
      <c r="E389" s="348"/>
      <c r="F389" s="464"/>
      <c r="G389" s="348"/>
      <c r="H389" s="349"/>
      <c r="I389" s="350"/>
    </row>
    <row r="390" spans="1:12" ht="15" customHeight="1">
      <c r="A390" s="345"/>
      <c r="B390" s="528" t="s">
        <v>962</v>
      </c>
      <c r="C390" s="371"/>
      <c r="D390" s="372">
        <v>23.53</v>
      </c>
      <c r="E390" s="348"/>
      <c r="F390" s="348">
        <v>6</v>
      </c>
      <c r="G390" s="348">
        <f>F390*D390</f>
        <v>141.18</v>
      </c>
      <c r="H390" s="543">
        <f>SUM(G390:G391)</f>
        <v>162.357</v>
      </c>
      <c r="I390" s="350"/>
    </row>
    <row r="391" spans="1:12" ht="15" customHeight="1">
      <c r="A391" s="345"/>
      <c r="B391" s="453"/>
      <c r="C391" s="371">
        <v>0.5</v>
      </c>
      <c r="D391" s="372">
        <v>23.53</v>
      </c>
      <c r="E391" s="348"/>
      <c r="F391" s="348">
        <v>1.8</v>
      </c>
      <c r="G391" s="348">
        <f>F391*D391*C391</f>
        <v>21.177000000000003</v>
      </c>
      <c r="H391" s="349"/>
      <c r="I391" s="350"/>
      <c r="L391" t="s">
        <v>793</v>
      </c>
    </row>
    <row r="392" spans="1:12" ht="15.75" customHeight="1">
      <c r="A392" s="345"/>
      <c r="B392" s="528" t="s">
        <v>31</v>
      </c>
      <c r="C392" s="371"/>
      <c r="D392" s="372">
        <v>32.1</v>
      </c>
      <c r="E392" s="348"/>
      <c r="F392" s="348">
        <v>6</v>
      </c>
      <c r="G392" s="348">
        <f>D392*F392</f>
        <v>192.60000000000002</v>
      </c>
      <c r="H392" s="349">
        <f>G392</f>
        <v>192.60000000000002</v>
      </c>
      <c r="I392" s="350"/>
    </row>
    <row r="393" spans="1:12" ht="15.75" customHeight="1">
      <c r="A393" s="345"/>
      <c r="B393" s="542" t="s">
        <v>32</v>
      </c>
      <c r="C393" s="347"/>
      <c r="D393" s="357">
        <v>15.5</v>
      </c>
      <c r="E393" s="348"/>
      <c r="F393" s="348">
        <v>6</v>
      </c>
      <c r="G393" s="348">
        <f>D393*F393</f>
        <v>93</v>
      </c>
      <c r="H393" s="365">
        <f>G393+G394+G395+G396-G397-G398-G399-G400</f>
        <v>191.57999999999996</v>
      </c>
      <c r="I393" s="350"/>
    </row>
    <row r="394" spans="1:12" ht="15.75" customHeight="1">
      <c r="A394" s="345"/>
      <c r="B394" s="542"/>
      <c r="C394" s="347"/>
      <c r="D394" s="357">
        <v>2.2999999999999998</v>
      </c>
      <c r="E394" s="348"/>
      <c r="F394" s="348">
        <v>6</v>
      </c>
      <c r="G394" s="348">
        <f>D394*F394</f>
        <v>13.799999999999999</v>
      </c>
      <c r="H394" s="349"/>
      <c r="I394" s="350"/>
    </row>
    <row r="395" spans="1:12" ht="15.75" customHeight="1">
      <c r="A395" s="345"/>
      <c r="B395" s="542"/>
      <c r="C395" s="347"/>
      <c r="D395" s="357">
        <v>5.6</v>
      </c>
      <c r="E395" s="348"/>
      <c r="F395" s="348">
        <v>6</v>
      </c>
      <c r="G395" s="348">
        <f>D395*F395</f>
        <v>33.599999999999994</v>
      </c>
      <c r="H395" s="349"/>
      <c r="I395" s="350"/>
    </row>
    <row r="396" spans="1:12" ht="15.75" customHeight="1">
      <c r="A396" s="345"/>
      <c r="B396" s="542"/>
      <c r="C396" s="347"/>
      <c r="D396" s="357">
        <v>15.2</v>
      </c>
      <c r="E396" s="348"/>
      <c r="F396" s="348">
        <v>6</v>
      </c>
      <c r="G396" s="348">
        <f>D396*F396</f>
        <v>91.199999999999989</v>
      </c>
      <c r="H396" s="349"/>
      <c r="I396" s="350"/>
      <c r="K396" s="527"/>
    </row>
    <row r="397" spans="1:12" ht="15.75" customHeight="1">
      <c r="A397" s="345"/>
      <c r="B397" s="544" t="s">
        <v>33</v>
      </c>
      <c r="C397" s="545">
        <v>2</v>
      </c>
      <c r="D397" s="546">
        <v>4</v>
      </c>
      <c r="E397" s="546"/>
      <c r="F397" s="546">
        <v>1.5</v>
      </c>
      <c r="G397" s="546">
        <f>F397*D397*C397</f>
        <v>12</v>
      </c>
      <c r="H397" s="349"/>
      <c r="I397" s="350"/>
      <c r="K397" s="527"/>
      <c r="L397" s="547"/>
    </row>
    <row r="398" spans="1:12" ht="15.75" customHeight="1">
      <c r="A398" s="345"/>
      <c r="B398" s="544"/>
      <c r="C398" s="545"/>
      <c r="D398" s="546">
        <v>3.1</v>
      </c>
      <c r="E398" s="546"/>
      <c r="F398" s="546">
        <v>1.2</v>
      </c>
      <c r="G398" s="546">
        <f t="shared" ref="G398:G408" si="6">D398*F398</f>
        <v>3.7199999999999998</v>
      </c>
      <c r="H398" s="349"/>
      <c r="I398" s="350"/>
    </row>
    <row r="399" spans="1:12" ht="15.75" customHeight="1">
      <c r="A399" s="345"/>
      <c r="B399" s="544"/>
      <c r="C399" s="545"/>
      <c r="D399" s="546">
        <v>3.6</v>
      </c>
      <c r="E399" s="546"/>
      <c r="F399" s="546">
        <v>0.5</v>
      </c>
      <c r="G399" s="546">
        <f t="shared" si="6"/>
        <v>1.8</v>
      </c>
      <c r="H399" s="349"/>
      <c r="I399" s="350"/>
    </row>
    <row r="400" spans="1:12" ht="15.75" customHeight="1">
      <c r="A400" s="345"/>
      <c r="B400" s="544"/>
      <c r="C400" s="347"/>
      <c r="D400" s="546">
        <v>4.5</v>
      </c>
      <c r="E400" s="546"/>
      <c r="F400" s="546">
        <v>5</v>
      </c>
      <c r="G400" s="546">
        <f t="shared" si="6"/>
        <v>22.5</v>
      </c>
      <c r="H400" s="349"/>
      <c r="I400" s="350"/>
    </row>
    <row r="401" spans="1:9" ht="15.75" customHeight="1">
      <c r="A401" s="345"/>
      <c r="B401" s="525" t="s">
        <v>961</v>
      </c>
      <c r="C401" s="356"/>
      <c r="D401" s="357">
        <v>16.260000000000002</v>
      </c>
      <c r="E401" s="357"/>
      <c r="F401" s="357">
        <v>6</v>
      </c>
      <c r="G401" s="357">
        <f t="shared" si="6"/>
        <v>97.56</v>
      </c>
      <c r="H401" s="349">
        <f>G401-(G402-G403-G404-G405-G406-G407-G408)</f>
        <v>135.79</v>
      </c>
      <c r="I401" s="350"/>
    </row>
    <row r="402" spans="1:9" ht="15.75" customHeight="1">
      <c r="A402" s="345"/>
      <c r="B402" s="544" t="s">
        <v>34</v>
      </c>
      <c r="C402" s="356"/>
      <c r="D402" s="546">
        <v>5.5</v>
      </c>
      <c r="E402" s="546"/>
      <c r="F402" s="546">
        <v>0.7</v>
      </c>
      <c r="G402" s="546">
        <f t="shared" si="6"/>
        <v>3.8499999999999996</v>
      </c>
      <c r="H402" s="349"/>
      <c r="I402" s="350"/>
    </row>
    <row r="403" spans="1:9" ht="15.75" customHeight="1">
      <c r="A403" s="345"/>
      <c r="B403" s="544"/>
      <c r="C403" s="356"/>
      <c r="D403" s="546">
        <v>5.5</v>
      </c>
      <c r="E403" s="546"/>
      <c r="F403" s="546">
        <v>1.2</v>
      </c>
      <c r="G403" s="546">
        <f t="shared" si="6"/>
        <v>6.6</v>
      </c>
      <c r="H403" s="349"/>
      <c r="I403" s="350"/>
    </row>
    <row r="404" spans="1:9" ht="15.75" customHeight="1">
      <c r="A404" s="345"/>
      <c r="B404" s="544"/>
      <c r="C404" s="356"/>
      <c r="D404" s="546">
        <v>5.5</v>
      </c>
      <c r="E404" s="546"/>
      <c r="F404" s="546">
        <v>1.2</v>
      </c>
      <c r="G404" s="546">
        <f t="shared" si="6"/>
        <v>6.6</v>
      </c>
      <c r="H404" s="349"/>
      <c r="I404" s="350"/>
    </row>
    <row r="405" spans="1:9" ht="15" customHeight="1">
      <c r="A405" s="345"/>
      <c r="B405" s="346"/>
      <c r="C405" s="347"/>
      <c r="D405" s="546">
        <v>2.2999999999999998</v>
      </c>
      <c r="E405" s="546"/>
      <c r="F405" s="546">
        <v>1.6</v>
      </c>
      <c r="G405" s="546">
        <f t="shared" si="6"/>
        <v>3.6799999999999997</v>
      </c>
      <c r="H405" s="349"/>
      <c r="I405" s="350"/>
    </row>
    <row r="406" spans="1:9" ht="15" customHeight="1">
      <c r="A406" s="345"/>
      <c r="B406" s="346"/>
      <c r="C406" s="347"/>
      <c r="D406" s="546">
        <v>3.5</v>
      </c>
      <c r="E406" s="546"/>
      <c r="F406" s="546">
        <v>0.6</v>
      </c>
      <c r="G406" s="546">
        <f t="shared" si="6"/>
        <v>2.1</v>
      </c>
      <c r="H406" s="349"/>
      <c r="I406" s="350"/>
    </row>
    <row r="407" spans="1:9" ht="15" customHeight="1">
      <c r="A407" s="345"/>
      <c r="B407" s="346"/>
      <c r="C407" s="347"/>
      <c r="D407" s="546">
        <v>3</v>
      </c>
      <c r="E407" s="546"/>
      <c r="F407" s="546">
        <v>0.7</v>
      </c>
      <c r="G407" s="546">
        <f t="shared" si="6"/>
        <v>2.0999999999999996</v>
      </c>
      <c r="H407" s="349"/>
      <c r="I407" s="350"/>
    </row>
    <row r="408" spans="1:9" ht="15" customHeight="1">
      <c r="A408" s="345"/>
      <c r="B408" s="346"/>
      <c r="C408" s="347"/>
      <c r="D408" s="546">
        <v>3.5</v>
      </c>
      <c r="E408" s="546"/>
      <c r="F408" s="546">
        <v>6</v>
      </c>
      <c r="G408" s="546">
        <f t="shared" si="6"/>
        <v>21</v>
      </c>
      <c r="H408" s="349"/>
      <c r="I408" s="350"/>
    </row>
    <row r="409" spans="1:9" ht="15" customHeight="1">
      <c r="A409" s="345"/>
      <c r="B409" s="541" t="s">
        <v>29</v>
      </c>
      <c r="C409" s="347"/>
      <c r="D409" s="357"/>
      <c r="E409" s="348"/>
      <c r="F409" s="348"/>
      <c r="G409" s="348"/>
      <c r="H409" s="349"/>
      <c r="I409" s="350"/>
    </row>
    <row r="410" spans="1:9" ht="15" customHeight="1">
      <c r="A410" s="345"/>
      <c r="B410" s="525" t="s">
        <v>35</v>
      </c>
      <c r="C410" s="347">
        <v>1</v>
      </c>
      <c r="D410" s="357">
        <v>2.7879999999999998</v>
      </c>
      <c r="E410" s="348"/>
      <c r="F410" s="348">
        <v>2.7</v>
      </c>
      <c r="G410" s="348">
        <f t="shared" ref="G410:G425" si="7">C410*D410*F410</f>
        <v>7.5275999999999996</v>
      </c>
      <c r="H410" s="365">
        <f>SUM(G410:G411)</f>
        <v>32.907600000000002</v>
      </c>
      <c r="I410" s="350"/>
    </row>
    <row r="411" spans="1:9" ht="15" customHeight="1">
      <c r="A411" s="345"/>
      <c r="B411" s="541"/>
      <c r="C411" s="347">
        <v>2</v>
      </c>
      <c r="D411" s="357">
        <v>4.7</v>
      </c>
      <c r="E411" s="348"/>
      <c r="F411" s="348">
        <v>2.7</v>
      </c>
      <c r="G411" s="348">
        <f t="shared" si="7"/>
        <v>25.380000000000003</v>
      </c>
      <c r="H411" s="349"/>
      <c r="I411" s="350"/>
    </row>
    <row r="412" spans="1:9" ht="15" customHeight="1">
      <c r="A412" s="345"/>
      <c r="B412" s="525" t="s">
        <v>9</v>
      </c>
      <c r="C412" s="347">
        <v>2</v>
      </c>
      <c r="D412" s="357">
        <v>4.83</v>
      </c>
      <c r="E412" s="348"/>
      <c r="F412" s="348">
        <v>2.7</v>
      </c>
      <c r="G412" s="348">
        <f t="shared" si="7"/>
        <v>26.082000000000001</v>
      </c>
      <c r="H412" s="365">
        <f>SUM(G413:G419)</f>
        <v>61.091999999999999</v>
      </c>
      <c r="I412" s="350"/>
    </row>
    <row r="413" spans="1:9" ht="15" customHeight="1">
      <c r="A413" s="345"/>
      <c r="B413" s="346"/>
      <c r="C413" s="347">
        <v>2</v>
      </c>
      <c r="D413" s="357">
        <v>3.03</v>
      </c>
      <c r="E413" s="348"/>
      <c r="F413" s="348">
        <v>2.7</v>
      </c>
      <c r="G413" s="348">
        <f t="shared" si="7"/>
        <v>16.361999999999998</v>
      </c>
      <c r="H413" s="349"/>
      <c r="I413" s="350"/>
    </row>
    <row r="414" spans="1:9" ht="15" customHeight="1">
      <c r="A414" s="345"/>
      <c r="B414" s="346"/>
      <c r="C414" s="347">
        <v>2</v>
      </c>
      <c r="D414" s="357">
        <v>3.03</v>
      </c>
      <c r="E414" s="348"/>
      <c r="F414" s="348">
        <v>2.1</v>
      </c>
      <c r="G414" s="348">
        <f t="shared" si="7"/>
        <v>12.725999999999999</v>
      </c>
      <c r="H414" s="349"/>
      <c r="I414" s="350"/>
    </row>
    <row r="415" spans="1:9" ht="15" customHeight="1">
      <c r="A415" s="345"/>
      <c r="B415" s="346"/>
      <c r="C415" s="347">
        <v>2</v>
      </c>
      <c r="D415" s="357">
        <v>1.91</v>
      </c>
      <c r="E415" s="348"/>
      <c r="F415" s="348">
        <v>2.1</v>
      </c>
      <c r="G415" s="348">
        <f t="shared" si="7"/>
        <v>8.0220000000000002</v>
      </c>
      <c r="H415" s="349"/>
      <c r="I415" s="350"/>
    </row>
    <row r="416" spans="1:9" ht="15" customHeight="1">
      <c r="A416" s="345"/>
      <c r="B416" s="346"/>
      <c r="C416" s="347">
        <v>2</v>
      </c>
      <c r="D416" s="357">
        <v>2.02</v>
      </c>
      <c r="E416" s="348"/>
      <c r="F416" s="348">
        <v>2.1</v>
      </c>
      <c r="G416" s="348">
        <f t="shared" si="7"/>
        <v>8.484</v>
      </c>
      <c r="H416" s="349"/>
      <c r="I416" s="350"/>
    </row>
    <row r="417" spans="1:9" ht="15" customHeight="1">
      <c r="A417" s="345"/>
      <c r="B417" s="346"/>
      <c r="C417" s="347">
        <v>2</v>
      </c>
      <c r="D417" s="357">
        <v>0.9</v>
      </c>
      <c r="E417" s="348"/>
      <c r="F417" s="348">
        <v>2.1</v>
      </c>
      <c r="G417" s="348">
        <f t="shared" si="7"/>
        <v>3.7800000000000002</v>
      </c>
      <c r="H417" s="349"/>
      <c r="I417" s="350"/>
    </row>
    <row r="418" spans="1:9" ht="15" customHeight="1">
      <c r="A418" s="345"/>
      <c r="B418" s="346"/>
      <c r="C418" s="347">
        <v>4</v>
      </c>
      <c r="D418" s="357">
        <v>1</v>
      </c>
      <c r="E418" s="348"/>
      <c r="F418" s="348">
        <v>2.1</v>
      </c>
      <c r="G418" s="348">
        <f t="shared" si="7"/>
        <v>8.4</v>
      </c>
      <c r="H418" s="349"/>
      <c r="I418" s="350"/>
    </row>
    <row r="419" spans="1:9" ht="15" customHeight="1">
      <c r="A419" s="345"/>
      <c r="B419" s="346"/>
      <c r="C419" s="347">
        <v>2</v>
      </c>
      <c r="D419" s="357">
        <v>0.79</v>
      </c>
      <c r="E419" s="348"/>
      <c r="F419" s="348">
        <v>2.1</v>
      </c>
      <c r="G419" s="348">
        <f t="shared" si="7"/>
        <v>3.3180000000000005</v>
      </c>
      <c r="H419" s="349"/>
      <c r="I419" s="350"/>
    </row>
    <row r="420" spans="1:9" ht="15" customHeight="1">
      <c r="A420" s="345"/>
      <c r="B420" s="355" t="s">
        <v>10</v>
      </c>
      <c r="C420" s="347">
        <v>1</v>
      </c>
      <c r="D420" s="357">
        <v>6.11</v>
      </c>
      <c r="E420" s="348"/>
      <c r="F420" s="348">
        <v>2.7</v>
      </c>
      <c r="G420" s="348">
        <f t="shared" si="7"/>
        <v>16.497000000000003</v>
      </c>
      <c r="H420" s="365">
        <f>SUM(G420:G421)</f>
        <v>29.187000000000005</v>
      </c>
      <c r="I420" s="350"/>
    </row>
    <row r="421" spans="1:9" ht="15" customHeight="1">
      <c r="A421" s="345"/>
      <c r="B421" s="346"/>
      <c r="C421" s="347">
        <v>1</v>
      </c>
      <c r="D421" s="357">
        <v>4.7</v>
      </c>
      <c r="E421" s="348"/>
      <c r="F421" s="348">
        <v>2.7</v>
      </c>
      <c r="G421" s="348">
        <f t="shared" si="7"/>
        <v>12.690000000000001</v>
      </c>
      <c r="H421" s="349"/>
      <c r="I421" s="350"/>
    </row>
    <row r="422" spans="1:9" ht="15" customHeight="1">
      <c r="A422" s="345"/>
      <c r="B422" s="355" t="s">
        <v>36</v>
      </c>
      <c r="C422" s="347">
        <v>1</v>
      </c>
      <c r="D422" s="357">
        <v>1.1000000000000001</v>
      </c>
      <c r="E422" s="348"/>
      <c r="F422" s="348">
        <v>2.7</v>
      </c>
      <c r="G422" s="348">
        <f t="shared" si="7"/>
        <v>2.9700000000000006</v>
      </c>
      <c r="H422" s="365">
        <f>SUM(G422:G425)</f>
        <v>33.075000000000003</v>
      </c>
      <c r="I422" s="350"/>
    </row>
    <row r="423" spans="1:9" ht="15" customHeight="1">
      <c r="A423" s="345"/>
      <c r="B423" s="346"/>
      <c r="C423" s="347">
        <v>1</v>
      </c>
      <c r="D423" s="357">
        <v>5.35</v>
      </c>
      <c r="E423" s="348"/>
      <c r="F423" s="348">
        <v>2.7</v>
      </c>
      <c r="G423" s="348">
        <f t="shared" si="7"/>
        <v>14.445</v>
      </c>
      <c r="H423" s="349"/>
      <c r="I423" s="350"/>
    </row>
    <row r="424" spans="1:9" ht="15" customHeight="1">
      <c r="A424" s="345"/>
      <c r="B424" s="346"/>
      <c r="C424" s="347">
        <v>2</v>
      </c>
      <c r="D424" s="357">
        <v>2.4</v>
      </c>
      <c r="E424" s="348"/>
      <c r="F424" s="348">
        <v>2.7</v>
      </c>
      <c r="G424" s="348">
        <f t="shared" si="7"/>
        <v>12.96</v>
      </c>
      <c r="H424" s="349"/>
      <c r="I424" s="350"/>
    </row>
    <row r="425" spans="1:9" ht="15" customHeight="1">
      <c r="A425" s="345"/>
      <c r="B425" s="346"/>
      <c r="C425" s="347">
        <v>1</v>
      </c>
      <c r="D425" s="357">
        <v>1</v>
      </c>
      <c r="E425" s="348"/>
      <c r="F425" s="348">
        <v>2.7</v>
      </c>
      <c r="G425" s="348">
        <f t="shared" si="7"/>
        <v>2.7</v>
      </c>
      <c r="H425" s="349"/>
      <c r="I425" s="350"/>
    </row>
    <row r="426" spans="1:9" ht="15" customHeight="1">
      <c r="A426" s="345"/>
      <c r="B426" s="541" t="s">
        <v>30</v>
      </c>
      <c r="C426" s="347"/>
      <c r="D426" s="357"/>
      <c r="E426" s="348"/>
      <c r="F426" s="348"/>
      <c r="G426" s="348"/>
      <c r="H426" s="349"/>
      <c r="I426" s="350"/>
    </row>
    <row r="427" spans="1:9" ht="15" customHeight="1">
      <c r="A427" s="345"/>
      <c r="B427" s="355" t="s">
        <v>37</v>
      </c>
      <c r="C427" s="347"/>
      <c r="D427" s="357">
        <v>6.12</v>
      </c>
      <c r="E427" s="348"/>
      <c r="F427" s="348">
        <v>2.7</v>
      </c>
      <c r="G427" s="348">
        <f t="shared" ref="G427:G432" si="8">D427*F427</f>
        <v>16.524000000000001</v>
      </c>
      <c r="H427" s="349">
        <f>G427</f>
        <v>16.524000000000001</v>
      </c>
      <c r="I427" s="350"/>
    </row>
    <row r="428" spans="1:9" ht="15" customHeight="1">
      <c r="A428" s="345"/>
      <c r="B428" s="525" t="s">
        <v>38</v>
      </c>
      <c r="C428" s="347"/>
      <c r="D428" s="357">
        <v>0.5</v>
      </c>
      <c r="E428" s="348"/>
      <c r="F428" s="348">
        <v>2.7</v>
      </c>
      <c r="G428" s="348">
        <f t="shared" si="8"/>
        <v>1.35</v>
      </c>
      <c r="H428" s="349">
        <f>G428</f>
        <v>1.35</v>
      </c>
      <c r="I428" s="350"/>
    </row>
    <row r="429" spans="1:9" ht="15" customHeight="1">
      <c r="A429" s="345"/>
      <c r="B429" s="355" t="s">
        <v>39</v>
      </c>
      <c r="C429" s="347"/>
      <c r="D429" s="357">
        <v>10.07</v>
      </c>
      <c r="E429" s="348"/>
      <c r="F429" s="348">
        <v>2.7</v>
      </c>
      <c r="G429" s="348">
        <f t="shared" si="8"/>
        <v>27.189000000000004</v>
      </c>
      <c r="H429" s="349">
        <f>G429</f>
        <v>27.189000000000004</v>
      </c>
      <c r="I429" s="350"/>
    </row>
    <row r="430" spans="1:9" ht="15" customHeight="1">
      <c r="A430" s="345"/>
      <c r="B430" s="525" t="s">
        <v>40</v>
      </c>
      <c r="C430" s="347"/>
      <c r="D430" s="357">
        <v>10.07</v>
      </c>
      <c r="E430" s="348"/>
      <c r="F430" s="348">
        <v>2.7</v>
      </c>
      <c r="G430" s="348">
        <f t="shared" si="8"/>
        <v>27.189000000000004</v>
      </c>
      <c r="H430" s="365">
        <f>SUM(G430:G432)</f>
        <v>67.932000000000016</v>
      </c>
      <c r="I430" s="350"/>
    </row>
    <row r="431" spans="1:9" ht="15" customHeight="1">
      <c r="A431" s="345"/>
      <c r="B431" s="541"/>
      <c r="C431" s="347"/>
      <c r="D431" s="357">
        <v>4.9400000000000004</v>
      </c>
      <c r="E431" s="348"/>
      <c r="F431" s="348">
        <v>2.7</v>
      </c>
      <c r="G431" s="348">
        <f t="shared" si="8"/>
        <v>13.338000000000003</v>
      </c>
      <c r="H431" s="349"/>
      <c r="I431" s="350"/>
    </row>
    <row r="432" spans="1:9" ht="15" customHeight="1">
      <c r="A432" s="345"/>
      <c r="B432" s="346"/>
      <c r="C432" s="347"/>
      <c r="D432" s="357">
        <v>10.15</v>
      </c>
      <c r="E432" s="348"/>
      <c r="F432" s="348">
        <v>2.7</v>
      </c>
      <c r="G432" s="348">
        <f t="shared" si="8"/>
        <v>27.405000000000001</v>
      </c>
      <c r="H432" s="349"/>
      <c r="I432" s="350"/>
    </row>
    <row r="433" spans="1:9" ht="15" customHeight="1">
      <c r="A433" s="345"/>
      <c r="B433" s="355" t="s">
        <v>41</v>
      </c>
      <c r="C433" s="347">
        <v>2</v>
      </c>
      <c r="D433" s="357">
        <v>2.92</v>
      </c>
      <c r="E433" s="348"/>
      <c r="F433" s="348">
        <v>2.7</v>
      </c>
      <c r="G433" s="348">
        <f>C433*D433*F433</f>
        <v>15.768000000000001</v>
      </c>
      <c r="H433" s="365">
        <f>SUM(G433:G434)</f>
        <v>20.628</v>
      </c>
      <c r="I433" s="350"/>
    </row>
    <row r="434" spans="1:9" ht="15" customHeight="1">
      <c r="A434" s="345"/>
      <c r="B434" s="346"/>
      <c r="C434" s="347">
        <v>2</v>
      </c>
      <c r="D434" s="357">
        <v>0.9</v>
      </c>
      <c r="E434" s="348"/>
      <c r="F434" s="348">
        <v>2.7</v>
      </c>
      <c r="G434" s="348">
        <f>C434*D434*F434</f>
        <v>4.8600000000000003</v>
      </c>
      <c r="H434" s="349"/>
      <c r="I434" s="350"/>
    </row>
    <row r="435" spans="1:9" ht="15" customHeight="1">
      <c r="A435" s="345"/>
      <c r="B435" s="355" t="s">
        <v>42</v>
      </c>
      <c r="C435" s="347">
        <v>2</v>
      </c>
      <c r="D435" s="357">
        <v>2.81</v>
      </c>
      <c r="E435" s="348"/>
      <c r="F435" s="348">
        <v>2.7</v>
      </c>
      <c r="G435" s="348">
        <f>C435*D435*F435</f>
        <v>15.174000000000001</v>
      </c>
      <c r="H435" s="365">
        <f>SUM(G435:G439)</f>
        <v>46.062000000000005</v>
      </c>
      <c r="I435" s="350"/>
    </row>
    <row r="436" spans="1:9" ht="15" customHeight="1">
      <c r="A436" s="345"/>
      <c r="B436" s="346"/>
      <c r="C436" s="347">
        <v>2</v>
      </c>
      <c r="D436" s="357">
        <v>2.92</v>
      </c>
      <c r="E436" s="348"/>
      <c r="F436" s="348">
        <v>2.7</v>
      </c>
      <c r="G436" s="348">
        <f>C436*D436*F436</f>
        <v>15.768000000000001</v>
      </c>
      <c r="H436" s="349"/>
      <c r="I436" s="350"/>
    </row>
    <row r="437" spans="1:9" ht="15" customHeight="1">
      <c r="A437" s="345"/>
      <c r="B437" s="346"/>
      <c r="C437" s="347">
        <v>4</v>
      </c>
      <c r="D437" s="357">
        <v>1</v>
      </c>
      <c r="E437" s="348"/>
      <c r="F437" s="348">
        <v>2.1</v>
      </c>
      <c r="G437" s="348">
        <f>C437*D437*F437</f>
        <v>8.4</v>
      </c>
      <c r="H437" s="349"/>
      <c r="I437" s="350"/>
    </row>
    <row r="438" spans="1:9" ht="15" customHeight="1">
      <c r="A438" s="345"/>
      <c r="B438" s="346"/>
      <c r="C438" s="347"/>
      <c r="D438" s="357">
        <v>1.2</v>
      </c>
      <c r="E438" s="348"/>
      <c r="F438" s="348">
        <v>2.1</v>
      </c>
      <c r="G438" s="348">
        <f>D438*F438</f>
        <v>2.52</v>
      </c>
      <c r="H438" s="349"/>
      <c r="I438" s="350"/>
    </row>
    <row r="439" spans="1:9" ht="15" customHeight="1">
      <c r="A439" s="345"/>
      <c r="B439" s="346"/>
      <c r="C439" s="347">
        <v>2</v>
      </c>
      <c r="D439" s="357">
        <v>1</v>
      </c>
      <c r="E439" s="348"/>
      <c r="F439" s="348">
        <v>2.1</v>
      </c>
      <c r="G439" s="348">
        <f>C439*D439*F439</f>
        <v>4.2</v>
      </c>
      <c r="H439" s="349"/>
      <c r="I439" s="350"/>
    </row>
    <row r="440" spans="1:9" ht="15" customHeight="1">
      <c r="A440" s="345"/>
      <c r="B440" s="355" t="s">
        <v>43</v>
      </c>
      <c r="C440" s="347">
        <v>2</v>
      </c>
      <c r="D440" s="357">
        <v>1.8</v>
      </c>
      <c r="E440" s="348"/>
      <c r="F440" s="348">
        <v>2.7</v>
      </c>
      <c r="G440" s="348">
        <f>C440*D440*F440</f>
        <v>9.7200000000000006</v>
      </c>
      <c r="H440" s="365">
        <f>SUM(G440:G441)</f>
        <v>29.538000000000004</v>
      </c>
      <c r="I440" s="350"/>
    </row>
    <row r="441" spans="1:9" ht="15" customHeight="1">
      <c r="A441" s="345"/>
      <c r="B441" s="355"/>
      <c r="C441" s="347">
        <v>2</v>
      </c>
      <c r="D441" s="357">
        <v>3.67</v>
      </c>
      <c r="E441" s="348"/>
      <c r="F441" s="348">
        <v>2.7</v>
      </c>
      <c r="G441" s="348">
        <f>C441*D441*F441</f>
        <v>19.818000000000001</v>
      </c>
      <c r="H441" s="349"/>
      <c r="I441" s="350"/>
    </row>
    <row r="442" spans="1:9" ht="15" customHeight="1">
      <c r="A442" s="345"/>
      <c r="B442" s="355" t="s">
        <v>44</v>
      </c>
      <c r="C442" s="347"/>
      <c r="D442" s="357">
        <v>2.92</v>
      </c>
      <c r="E442" s="348"/>
      <c r="F442" s="348">
        <v>2.7</v>
      </c>
      <c r="G442" s="348">
        <f>F442*D442</f>
        <v>7.8840000000000003</v>
      </c>
      <c r="H442" s="349">
        <f>G442</f>
        <v>7.8840000000000003</v>
      </c>
      <c r="I442" s="350"/>
    </row>
    <row r="443" spans="1:9" ht="15" customHeight="1">
      <c r="A443" s="345"/>
      <c r="B443" s="355"/>
      <c r="C443" s="347"/>
      <c r="D443" s="357"/>
      <c r="E443" s="348"/>
      <c r="F443" s="348"/>
      <c r="G443" s="348"/>
      <c r="H443" s="349"/>
      <c r="I443" s="350"/>
    </row>
    <row r="444" spans="1:9" ht="15" customHeight="1">
      <c r="A444" s="345"/>
      <c r="B444" s="346"/>
      <c r="C444" s="400"/>
      <c r="D444" s="400"/>
      <c r="E444" s="400"/>
      <c r="F444" s="464"/>
      <c r="G444" s="348"/>
      <c r="H444" s="349"/>
      <c r="I444" s="350"/>
    </row>
    <row r="445" spans="1:9" ht="18" customHeight="1">
      <c r="A445" s="430">
        <v>109.1</v>
      </c>
      <c r="B445" s="961" t="s">
        <v>1040</v>
      </c>
      <c r="C445" s="962"/>
      <c r="D445" s="962"/>
      <c r="E445" s="962"/>
      <c r="F445" s="962"/>
      <c r="G445" s="963"/>
      <c r="H445" s="427" t="s">
        <v>973</v>
      </c>
      <c r="I445" s="431">
        <f>SUM(I446:I487)</f>
        <v>494.98260000000005</v>
      </c>
    </row>
    <row r="446" spans="1:9" ht="23.25" customHeight="1">
      <c r="A446" s="345"/>
      <c r="B446" s="892" t="s">
        <v>815</v>
      </c>
      <c r="C446" s="895"/>
      <c r="D446" s="895"/>
      <c r="E446" s="895"/>
      <c r="F446" s="895"/>
      <c r="G446" s="896"/>
      <c r="H446" s="349" t="s">
        <v>973</v>
      </c>
      <c r="I446" s="513">
        <f>SUM(H448:H462)</f>
        <v>276.21600000000001</v>
      </c>
    </row>
    <row r="447" spans="1:9">
      <c r="A447" s="345"/>
      <c r="B447" s="549" t="s">
        <v>29</v>
      </c>
      <c r="C447" s="548"/>
      <c r="D447" s="548"/>
      <c r="E447" s="548"/>
      <c r="F447" s="580"/>
      <c r="G447" s="548"/>
      <c r="H447" s="349"/>
      <c r="I447" s="513"/>
    </row>
    <row r="448" spans="1:9">
      <c r="A448" s="345"/>
      <c r="B448" s="355" t="s">
        <v>10</v>
      </c>
      <c r="C448" s="347">
        <v>1</v>
      </c>
      <c r="D448" s="357">
        <v>6.11</v>
      </c>
      <c r="E448" s="348"/>
      <c r="F448" s="348">
        <v>2.7</v>
      </c>
      <c r="G448" s="348">
        <f t="shared" ref="G448:G453" si="9">C448*D448*F448</f>
        <v>16.497000000000003</v>
      </c>
      <c r="H448" s="365">
        <f>SUM(G448:G449)</f>
        <v>29.187000000000005</v>
      </c>
      <c r="I448" s="513"/>
    </row>
    <row r="449" spans="1:9">
      <c r="A449" s="345"/>
      <c r="B449" s="346"/>
      <c r="C449" s="347">
        <v>1</v>
      </c>
      <c r="D449" s="357">
        <v>4.7</v>
      </c>
      <c r="E449" s="348"/>
      <c r="F449" s="348">
        <v>2.7</v>
      </c>
      <c r="G449" s="348">
        <f t="shared" si="9"/>
        <v>12.690000000000001</v>
      </c>
      <c r="H449" s="349"/>
      <c r="I449" s="513"/>
    </row>
    <row r="450" spans="1:9">
      <c r="A450" s="345"/>
      <c r="B450" s="355" t="s">
        <v>36</v>
      </c>
      <c r="C450" s="347">
        <v>1</v>
      </c>
      <c r="D450" s="357">
        <v>1.1000000000000001</v>
      </c>
      <c r="E450" s="348"/>
      <c r="F450" s="348">
        <v>2.7</v>
      </c>
      <c r="G450" s="348">
        <f t="shared" si="9"/>
        <v>2.9700000000000006</v>
      </c>
      <c r="H450" s="365">
        <f>SUM(G450:G453)</f>
        <v>33.075000000000003</v>
      </c>
      <c r="I450" s="513"/>
    </row>
    <row r="451" spans="1:9">
      <c r="A451" s="345"/>
      <c r="B451" s="346"/>
      <c r="C451" s="347">
        <v>1</v>
      </c>
      <c r="D451" s="357">
        <v>5.35</v>
      </c>
      <c r="E451" s="348"/>
      <c r="F451" s="348">
        <v>2.7</v>
      </c>
      <c r="G451" s="348">
        <f t="shared" si="9"/>
        <v>14.445</v>
      </c>
      <c r="H451" s="349"/>
      <c r="I451" s="513"/>
    </row>
    <row r="452" spans="1:9">
      <c r="A452" s="345"/>
      <c r="B452" s="346"/>
      <c r="C452" s="347">
        <v>2</v>
      </c>
      <c r="D452" s="357">
        <v>2.4</v>
      </c>
      <c r="E452" s="348"/>
      <c r="F452" s="348">
        <v>2.7</v>
      </c>
      <c r="G452" s="348">
        <f t="shared" si="9"/>
        <v>12.96</v>
      </c>
      <c r="H452" s="349"/>
      <c r="I452" s="513"/>
    </row>
    <row r="453" spans="1:9">
      <c r="A453" s="345"/>
      <c r="B453" s="346"/>
      <c r="C453" s="347">
        <v>1</v>
      </c>
      <c r="D453" s="357">
        <v>1</v>
      </c>
      <c r="E453" s="348"/>
      <c r="F453" s="348">
        <v>2.7</v>
      </c>
      <c r="G453" s="348">
        <f t="shared" si="9"/>
        <v>2.7</v>
      </c>
      <c r="H453" s="349"/>
      <c r="I453" s="513"/>
    </row>
    <row r="454" spans="1:9">
      <c r="A454" s="345"/>
      <c r="B454" s="541" t="s">
        <v>30</v>
      </c>
      <c r="C454" s="347"/>
      <c r="D454" s="357"/>
      <c r="E454" s="348"/>
      <c r="F454" s="348"/>
      <c r="G454" s="348"/>
      <c r="H454" s="349"/>
      <c r="I454" s="513"/>
    </row>
    <row r="455" spans="1:9">
      <c r="A455" s="345"/>
      <c r="B455" s="355" t="s">
        <v>37</v>
      </c>
      <c r="C455" s="347"/>
      <c r="D455" s="357">
        <v>6.12</v>
      </c>
      <c r="E455" s="348"/>
      <c r="F455" s="348">
        <v>2.7</v>
      </c>
      <c r="G455" s="348">
        <f>D455*F455</f>
        <v>16.524000000000001</v>
      </c>
      <c r="H455" s="349">
        <f>G455</f>
        <v>16.524000000000001</v>
      </c>
      <c r="I455" s="513"/>
    </row>
    <row r="456" spans="1:9">
      <c r="A456" s="345"/>
      <c r="B456" s="355" t="s">
        <v>39</v>
      </c>
      <c r="C456" s="347"/>
      <c r="D456" s="357">
        <v>10.07</v>
      </c>
      <c r="E456" s="348"/>
      <c r="F456" s="348">
        <v>2.7</v>
      </c>
      <c r="G456" s="348">
        <f>D456*F456</f>
        <v>27.189000000000004</v>
      </c>
      <c r="H456" s="349">
        <f>G456</f>
        <v>27.189000000000004</v>
      </c>
      <c r="I456" s="513"/>
    </row>
    <row r="457" spans="1:9">
      <c r="A457" s="345"/>
      <c r="B457" s="355" t="s">
        <v>44</v>
      </c>
      <c r="C457" s="347"/>
      <c r="D457" s="357">
        <v>2.92</v>
      </c>
      <c r="E457" s="348"/>
      <c r="F457" s="348">
        <v>2.7</v>
      </c>
      <c r="G457" s="348">
        <f>F457*D457</f>
        <v>7.8840000000000003</v>
      </c>
      <c r="H457" s="349">
        <f>G457</f>
        <v>7.8840000000000003</v>
      </c>
      <c r="I457" s="513"/>
    </row>
    <row r="458" spans="1:9">
      <c r="A458" s="345"/>
      <c r="B458" s="453" t="s">
        <v>28</v>
      </c>
      <c r="C458" s="371"/>
      <c r="D458" s="372"/>
      <c r="E458" s="348"/>
      <c r="F458" s="464"/>
      <c r="G458" s="348"/>
      <c r="H458" s="349"/>
      <c r="I458" s="513"/>
    </row>
    <row r="459" spans="1:9">
      <c r="A459" s="345"/>
      <c r="B459" s="528" t="s">
        <v>962</v>
      </c>
      <c r="C459" s="371"/>
      <c r="D459" s="372">
        <v>23.53</v>
      </c>
      <c r="E459" s="348"/>
      <c r="F459" s="348">
        <v>6</v>
      </c>
      <c r="G459" s="348">
        <f>F459*D459</f>
        <v>141.18</v>
      </c>
      <c r="H459" s="543">
        <f>SUM(G459:G460)</f>
        <v>162.357</v>
      </c>
      <c r="I459" s="513"/>
    </row>
    <row r="460" spans="1:9">
      <c r="A460" s="345"/>
      <c r="B460" s="453"/>
      <c r="C460" s="371">
        <v>0.5</v>
      </c>
      <c r="D460" s="372">
        <v>23.53</v>
      </c>
      <c r="E460" s="348"/>
      <c r="F460" s="348">
        <v>1.8</v>
      </c>
      <c r="G460" s="348">
        <f>F460*D460*C460</f>
        <v>21.177000000000003</v>
      </c>
      <c r="H460" s="349"/>
      <c r="I460" s="513"/>
    </row>
    <row r="461" spans="1:9">
      <c r="A461" s="345"/>
      <c r="B461" s="453"/>
      <c r="C461" s="371"/>
      <c r="D461" s="372"/>
      <c r="E461" s="348"/>
      <c r="F461" s="348"/>
      <c r="G461" s="348"/>
      <c r="H461" s="349"/>
      <c r="I461" s="513"/>
    </row>
    <row r="462" spans="1:9">
      <c r="A462" s="345"/>
      <c r="B462" s="453"/>
      <c r="C462" s="371"/>
      <c r="D462" s="372"/>
      <c r="E462" s="348"/>
      <c r="F462" s="348"/>
      <c r="G462" s="348"/>
      <c r="H462" s="349"/>
      <c r="I462" s="513"/>
    </row>
    <row r="463" spans="1:9" ht="23.25" customHeight="1">
      <c r="A463" s="345"/>
      <c r="B463" s="892" t="s">
        <v>45</v>
      </c>
      <c r="C463" s="895"/>
      <c r="D463" s="895"/>
      <c r="E463" s="895"/>
      <c r="F463" s="895"/>
      <c r="G463" s="896"/>
      <c r="H463" s="365" t="s">
        <v>973</v>
      </c>
      <c r="I463" s="513">
        <f>SUM(H464:H465)</f>
        <v>28.539000000000005</v>
      </c>
    </row>
    <row r="464" spans="1:9">
      <c r="A464" s="345"/>
      <c r="B464" s="525" t="s">
        <v>46</v>
      </c>
      <c r="C464" s="347"/>
      <c r="D464" s="357">
        <v>0.5</v>
      </c>
      <c r="E464" s="348"/>
      <c r="F464" s="348">
        <v>2.7</v>
      </c>
      <c r="G464" s="348">
        <f>D464*F464</f>
        <v>1.35</v>
      </c>
      <c r="H464" s="349">
        <f>G464</f>
        <v>1.35</v>
      </c>
      <c r="I464" s="513"/>
    </row>
    <row r="465" spans="1:9">
      <c r="A465" s="345"/>
      <c r="B465" s="525" t="s">
        <v>47</v>
      </c>
      <c r="C465" s="347"/>
      <c r="D465" s="357">
        <v>10.07</v>
      </c>
      <c r="E465" s="348"/>
      <c r="F465" s="348">
        <v>2.7</v>
      </c>
      <c r="G465" s="348">
        <f>D465*F465</f>
        <v>27.189000000000004</v>
      </c>
      <c r="H465" s="365">
        <f>SUM(G465:G467)</f>
        <v>27.189000000000004</v>
      </c>
      <c r="I465" s="513"/>
    </row>
    <row r="466" spans="1:9" ht="27.75" customHeight="1">
      <c r="A466" s="345"/>
      <c r="B466" s="921" t="s">
        <v>816</v>
      </c>
      <c r="C466" s="895"/>
      <c r="D466" s="895"/>
      <c r="E466" s="895"/>
      <c r="F466" s="895"/>
      <c r="G466" s="896"/>
      <c r="H466" s="349" t="s">
        <v>973</v>
      </c>
      <c r="I466" s="513">
        <f>SUM(H467:H487)</f>
        <v>190.22760000000002</v>
      </c>
    </row>
    <row r="467" spans="1:9" ht="15" customHeight="1">
      <c r="A467" s="345"/>
      <c r="B467" s="541" t="s">
        <v>29</v>
      </c>
      <c r="C467" s="347"/>
      <c r="D467" s="357"/>
      <c r="E467" s="348"/>
      <c r="F467" s="348"/>
      <c r="G467" s="348"/>
      <c r="H467" s="349"/>
      <c r="I467" s="513"/>
    </row>
    <row r="468" spans="1:9" ht="15" customHeight="1">
      <c r="A468" s="345"/>
      <c r="B468" s="525" t="s">
        <v>35</v>
      </c>
      <c r="C468" s="347">
        <v>1</v>
      </c>
      <c r="D468" s="357">
        <v>2.7879999999999998</v>
      </c>
      <c r="E468" s="348"/>
      <c r="F468" s="348">
        <v>2.7</v>
      </c>
      <c r="G468" s="348">
        <f t="shared" ref="G468:G482" si="10">C468*D468*F468</f>
        <v>7.5275999999999996</v>
      </c>
      <c r="H468" s="365">
        <f>SUM(G468:G469)</f>
        <v>32.907600000000002</v>
      </c>
      <c r="I468" s="513"/>
    </row>
    <row r="469" spans="1:9" ht="15" customHeight="1">
      <c r="A469" s="345"/>
      <c r="B469" s="541"/>
      <c r="C469" s="347">
        <v>2</v>
      </c>
      <c r="D469" s="357">
        <v>4.7</v>
      </c>
      <c r="E469" s="348"/>
      <c r="F469" s="348">
        <v>2.7</v>
      </c>
      <c r="G469" s="348">
        <f t="shared" si="10"/>
        <v>25.380000000000003</v>
      </c>
      <c r="H469" s="349"/>
      <c r="I469" s="513"/>
    </row>
    <row r="470" spans="1:9" ht="15.75" customHeight="1">
      <c r="A470" s="345"/>
      <c r="B470" s="525" t="s">
        <v>9</v>
      </c>
      <c r="C470" s="347">
        <v>2</v>
      </c>
      <c r="D470" s="357">
        <v>4.83</v>
      </c>
      <c r="E470" s="348"/>
      <c r="F470" s="348">
        <v>2.7</v>
      </c>
      <c r="G470" s="348">
        <f t="shared" si="10"/>
        <v>26.082000000000001</v>
      </c>
      <c r="H470" s="365">
        <f>SUM(G471:G477)</f>
        <v>61.091999999999999</v>
      </c>
      <c r="I470" s="513"/>
    </row>
    <row r="471" spans="1:9" ht="15" customHeight="1">
      <c r="A471" s="345"/>
      <c r="B471" s="346"/>
      <c r="C471" s="347">
        <v>2</v>
      </c>
      <c r="D471" s="357">
        <v>3.03</v>
      </c>
      <c r="E471" s="348"/>
      <c r="F471" s="348">
        <v>2.7</v>
      </c>
      <c r="G471" s="348">
        <f t="shared" si="10"/>
        <v>16.361999999999998</v>
      </c>
      <c r="H471" s="349"/>
      <c r="I471" s="513"/>
    </row>
    <row r="472" spans="1:9" ht="13.5" customHeight="1">
      <c r="A472" s="345"/>
      <c r="B472" s="346"/>
      <c r="C472" s="347">
        <v>2</v>
      </c>
      <c r="D472" s="357">
        <v>3.03</v>
      </c>
      <c r="E472" s="348"/>
      <c r="F472" s="348">
        <v>2.1</v>
      </c>
      <c r="G472" s="348">
        <f t="shared" si="10"/>
        <v>12.725999999999999</v>
      </c>
      <c r="H472" s="349"/>
      <c r="I472" s="513"/>
    </row>
    <row r="473" spans="1:9" ht="15" customHeight="1">
      <c r="A473" s="345"/>
      <c r="B473" s="346"/>
      <c r="C473" s="347">
        <v>2</v>
      </c>
      <c r="D473" s="357">
        <v>1.91</v>
      </c>
      <c r="E473" s="348"/>
      <c r="F473" s="348">
        <v>2.1</v>
      </c>
      <c r="G473" s="348">
        <f t="shared" si="10"/>
        <v>8.0220000000000002</v>
      </c>
      <c r="H473" s="349"/>
      <c r="I473" s="513"/>
    </row>
    <row r="474" spans="1:9" ht="15" customHeight="1">
      <c r="A474" s="345"/>
      <c r="B474" s="346"/>
      <c r="C474" s="347">
        <v>2</v>
      </c>
      <c r="D474" s="357">
        <v>2.02</v>
      </c>
      <c r="E474" s="348"/>
      <c r="F474" s="348">
        <v>2.1</v>
      </c>
      <c r="G474" s="348">
        <f t="shared" si="10"/>
        <v>8.484</v>
      </c>
      <c r="H474" s="349"/>
      <c r="I474" s="513"/>
    </row>
    <row r="475" spans="1:9">
      <c r="A475" s="345"/>
      <c r="B475" s="346"/>
      <c r="C475" s="347">
        <v>2</v>
      </c>
      <c r="D475" s="357">
        <v>0.9</v>
      </c>
      <c r="E475" s="348"/>
      <c r="F475" s="348">
        <v>2.1</v>
      </c>
      <c r="G475" s="348">
        <f t="shared" si="10"/>
        <v>3.7800000000000002</v>
      </c>
      <c r="H475" s="349"/>
      <c r="I475" s="513"/>
    </row>
    <row r="476" spans="1:9">
      <c r="A476" s="345"/>
      <c r="B476" s="346"/>
      <c r="C476" s="347">
        <v>4</v>
      </c>
      <c r="D476" s="357">
        <v>1</v>
      </c>
      <c r="E476" s="348"/>
      <c r="F476" s="348">
        <v>2.1</v>
      </c>
      <c r="G476" s="348">
        <f t="shared" si="10"/>
        <v>8.4</v>
      </c>
      <c r="H476" s="349"/>
      <c r="I476" s="513"/>
    </row>
    <row r="477" spans="1:9" ht="15" customHeight="1">
      <c r="A477" s="345"/>
      <c r="B477" s="346"/>
      <c r="C477" s="347">
        <v>2</v>
      </c>
      <c r="D477" s="357">
        <v>0.79</v>
      </c>
      <c r="E477" s="348"/>
      <c r="F477" s="348">
        <v>2.1</v>
      </c>
      <c r="G477" s="348">
        <f t="shared" si="10"/>
        <v>3.3180000000000005</v>
      </c>
      <c r="H477" s="349"/>
      <c r="I477" s="513"/>
    </row>
    <row r="478" spans="1:9" ht="15" customHeight="1">
      <c r="A478" s="345"/>
      <c r="B478" s="355" t="s">
        <v>41</v>
      </c>
      <c r="C478" s="347">
        <v>2</v>
      </c>
      <c r="D478" s="357">
        <v>2.92</v>
      </c>
      <c r="E478" s="348"/>
      <c r="F478" s="348">
        <v>2.7</v>
      </c>
      <c r="G478" s="348">
        <f t="shared" si="10"/>
        <v>15.768000000000001</v>
      </c>
      <c r="H478" s="365">
        <f>SUM(G478:G479)</f>
        <v>20.628</v>
      </c>
      <c r="I478" s="513"/>
    </row>
    <row r="479" spans="1:9" ht="15" customHeight="1">
      <c r="A479" s="345"/>
      <c r="B479" s="346"/>
      <c r="C479" s="347">
        <v>2</v>
      </c>
      <c r="D479" s="357">
        <v>0.9</v>
      </c>
      <c r="E479" s="348"/>
      <c r="F479" s="348">
        <v>2.7</v>
      </c>
      <c r="G479" s="348">
        <f t="shared" si="10"/>
        <v>4.8600000000000003</v>
      </c>
      <c r="H479" s="349"/>
      <c r="I479" s="513"/>
    </row>
    <row r="480" spans="1:9" ht="15" customHeight="1">
      <c r="A480" s="345"/>
      <c r="B480" s="355" t="s">
        <v>42</v>
      </c>
      <c r="C480" s="347">
        <v>2</v>
      </c>
      <c r="D480" s="357">
        <v>2.81</v>
      </c>
      <c r="E480" s="348"/>
      <c r="F480" s="348">
        <v>2.7</v>
      </c>
      <c r="G480" s="348">
        <f t="shared" si="10"/>
        <v>15.174000000000001</v>
      </c>
      <c r="H480" s="365">
        <f>SUM(G480:G484)</f>
        <v>46.062000000000005</v>
      </c>
      <c r="I480" s="513"/>
    </row>
    <row r="481" spans="1:9" ht="15" customHeight="1">
      <c r="A481" s="345"/>
      <c r="B481" s="346"/>
      <c r="C481" s="347">
        <v>2</v>
      </c>
      <c r="D481" s="357">
        <v>2.92</v>
      </c>
      <c r="E481" s="348"/>
      <c r="F481" s="348">
        <v>2.7</v>
      </c>
      <c r="G481" s="348">
        <f t="shared" si="10"/>
        <v>15.768000000000001</v>
      </c>
      <c r="H481" s="349"/>
      <c r="I481" s="513"/>
    </row>
    <row r="482" spans="1:9" ht="15" customHeight="1">
      <c r="A482" s="345"/>
      <c r="B482" s="346"/>
      <c r="C482" s="347">
        <v>4</v>
      </c>
      <c r="D482" s="357">
        <v>1</v>
      </c>
      <c r="E482" s="348"/>
      <c r="F482" s="348">
        <v>2.1</v>
      </c>
      <c r="G482" s="348">
        <f t="shared" si="10"/>
        <v>8.4</v>
      </c>
      <c r="H482" s="349"/>
      <c r="I482" s="513"/>
    </row>
    <row r="483" spans="1:9" ht="15" customHeight="1">
      <c r="A483" s="345"/>
      <c r="B483" s="346"/>
      <c r="C483" s="347"/>
      <c r="D483" s="357">
        <v>1.2</v>
      </c>
      <c r="E483" s="348"/>
      <c r="F483" s="348">
        <v>2.1</v>
      </c>
      <c r="G483" s="348">
        <f>D483*F483</f>
        <v>2.52</v>
      </c>
      <c r="H483" s="349"/>
      <c r="I483" s="513"/>
    </row>
    <row r="484" spans="1:9" ht="15" customHeight="1">
      <c r="A484" s="345"/>
      <c r="B484" s="346"/>
      <c r="C484" s="347">
        <v>2</v>
      </c>
      <c r="D484" s="357">
        <v>1</v>
      </c>
      <c r="E484" s="348"/>
      <c r="F484" s="348">
        <v>2.1</v>
      </c>
      <c r="G484" s="348">
        <f>C484*D484*F484</f>
        <v>4.2</v>
      </c>
      <c r="H484" s="349"/>
      <c r="I484" s="513"/>
    </row>
    <row r="485" spans="1:9" ht="15" customHeight="1">
      <c r="A485" s="345"/>
      <c r="B485" s="355" t="s">
        <v>43</v>
      </c>
      <c r="C485" s="347">
        <v>2</v>
      </c>
      <c r="D485" s="357">
        <v>1.8</v>
      </c>
      <c r="E485" s="348"/>
      <c r="F485" s="348">
        <v>2.7</v>
      </c>
      <c r="G485" s="348">
        <f>C485*D485*F485</f>
        <v>9.7200000000000006</v>
      </c>
      <c r="H485" s="365">
        <f>SUM(G485:G486)</f>
        <v>29.538000000000004</v>
      </c>
      <c r="I485" s="513"/>
    </row>
    <row r="486" spans="1:9" ht="12.75" customHeight="1">
      <c r="A486" s="345"/>
      <c r="B486" s="355"/>
      <c r="C486" s="347">
        <v>2</v>
      </c>
      <c r="D486" s="357">
        <v>3.67</v>
      </c>
      <c r="E486" s="348"/>
      <c r="F486" s="348">
        <v>2.7</v>
      </c>
      <c r="G486" s="348">
        <f>C486*D486*F486</f>
        <v>19.818000000000001</v>
      </c>
      <c r="H486" s="349"/>
      <c r="I486" s="513"/>
    </row>
    <row r="487" spans="1:9" ht="15" customHeight="1">
      <c r="A487" s="345"/>
      <c r="B487" s="346"/>
      <c r="C487" s="347"/>
      <c r="D487" s="348"/>
      <c r="E487" s="348"/>
      <c r="F487" s="348"/>
      <c r="G487" s="348"/>
      <c r="H487" s="349"/>
      <c r="I487" s="350"/>
    </row>
    <row r="488" spans="1:9" ht="15.75" customHeight="1">
      <c r="A488" s="430">
        <v>109.2</v>
      </c>
      <c r="B488" s="915" t="s">
        <v>895</v>
      </c>
      <c r="C488" s="916"/>
      <c r="D488" s="916"/>
      <c r="E488" s="916"/>
      <c r="F488" s="916"/>
      <c r="G488" s="917"/>
      <c r="H488" s="427" t="s">
        <v>989</v>
      </c>
      <c r="I488" s="431"/>
    </row>
    <row r="489" spans="1:9">
      <c r="A489" s="345"/>
      <c r="B489" s="346" t="s">
        <v>953</v>
      </c>
      <c r="C489" s="347"/>
      <c r="D489" s="356"/>
      <c r="E489" s="347"/>
      <c r="F489" s="348"/>
      <c r="G489" s="348"/>
      <c r="H489" s="349"/>
      <c r="I489" s="350"/>
    </row>
    <row r="490" spans="1:9">
      <c r="A490" s="345"/>
      <c r="B490" s="346"/>
      <c r="C490" s="347"/>
      <c r="D490" s="356"/>
      <c r="E490" s="347"/>
      <c r="F490" s="348"/>
      <c r="G490" s="348"/>
      <c r="H490" s="349"/>
      <c r="I490" s="350"/>
    </row>
    <row r="491" spans="1:9">
      <c r="A491" s="345"/>
      <c r="B491" s="346"/>
      <c r="C491" s="347"/>
      <c r="D491" s="347"/>
      <c r="E491" s="347"/>
      <c r="F491" s="348"/>
      <c r="G491" s="348"/>
      <c r="H491" s="349"/>
      <c r="I491" s="350"/>
    </row>
    <row r="492" spans="1:9" ht="25.5" customHeight="1">
      <c r="A492" s="825">
        <v>110</v>
      </c>
      <c r="B492" s="826" t="s">
        <v>743</v>
      </c>
      <c r="C492" s="827"/>
      <c r="D492" s="827"/>
      <c r="E492" s="827"/>
      <c r="F492" s="828"/>
      <c r="G492" s="829"/>
      <c r="H492" s="830" t="s">
        <v>973</v>
      </c>
      <c r="I492" s="831">
        <f>SUM(G495:G496)</f>
        <v>0</v>
      </c>
    </row>
    <row r="493" spans="1:9">
      <c r="A493" s="882" t="s">
        <v>794</v>
      </c>
      <c r="B493" s="882"/>
      <c r="C493" s="882"/>
      <c r="D493" s="882"/>
      <c r="E493" s="882"/>
      <c r="F493" s="882"/>
      <c r="G493" s="882"/>
      <c r="H493" s="882"/>
      <c r="I493" s="883"/>
    </row>
    <row r="494" spans="1:9" ht="22.5" customHeight="1">
      <c r="A494" s="884"/>
      <c r="B494" s="884"/>
      <c r="C494" s="884"/>
      <c r="D494" s="884"/>
      <c r="E494" s="884"/>
      <c r="F494" s="884"/>
      <c r="G494" s="884"/>
      <c r="H494" s="884"/>
      <c r="I494" s="885"/>
    </row>
    <row r="495" spans="1:9" ht="16.5" customHeight="1">
      <c r="A495" s="345"/>
      <c r="B495" s="400" t="s">
        <v>952</v>
      </c>
      <c r="C495" s="452"/>
      <c r="D495" s="456"/>
      <c r="E495" s="456"/>
      <c r="F495" s="456"/>
      <c r="G495" s="456"/>
      <c r="H495" s="349"/>
      <c r="I495" s="350"/>
    </row>
    <row r="496" spans="1:9" ht="15" customHeight="1">
      <c r="A496" s="345"/>
      <c r="B496" s="355"/>
      <c r="C496" s="356"/>
      <c r="D496" s="356"/>
      <c r="E496" s="356"/>
      <c r="F496" s="357"/>
      <c r="G496" s="357"/>
      <c r="H496" s="349"/>
      <c r="I496" s="350"/>
    </row>
    <row r="497" spans="1:9" ht="19.5" customHeight="1">
      <c r="A497" s="430">
        <v>110.1</v>
      </c>
      <c r="B497" s="915" t="s">
        <v>896</v>
      </c>
      <c r="C497" s="916"/>
      <c r="D497" s="916"/>
      <c r="E497" s="916"/>
      <c r="F497" s="916"/>
      <c r="G497" s="917"/>
      <c r="H497" s="427" t="s">
        <v>973</v>
      </c>
      <c r="I497" s="431">
        <f>I498</f>
        <v>162.60000000000002</v>
      </c>
    </row>
    <row r="498" spans="1:9" ht="35.25" customHeight="1">
      <c r="A498" s="345"/>
      <c r="B498" s="892" t="s">
        <v>49</v>
      </c>
      <c r="C498" s="893"/>
      <c r="D498" s="893"/>
      <c r="E498" s="893"/>
      <c r="F498" s="893"/>
      <c r="G498" s="894"/>
      <c r="H498" s="365" t="s">
        <v>973</v>
      </c>
      <c r="I498" s="350">
        <f>G499</f>
        <v>162.60000000000002</v>
      </c>
    </row>
    <row r="499" spans="1:9">
      <c r="A499" s="345"/>
      <c r="B499" s="549" t="s">
        <v>50</v>
      </c>
      <c r="C499" s="549"/>
      <c r="D499" s="551">
        <v>10</v>
      </c>
      <c r="E499" s="549">
        <v>16.260000000000002</v>
      </c>
      <c r="F499" s="551"/>
      <c r="G499" s="551">
        <f>D499*E499</f>
        <v>162.60000000000002</v>
      </c>
      <c r="H499" s="349"/>
      <c r="I499" s="350"/>
    </row>
    <row r="500" spans="1:9">
      <c r="A500" s="345"/>
      <c r="B500" s="549"/>
      <c r="C500" s="549"/>
      <c r="D500" s="549"/>
      <c r="E500" s="549"/>
      <c r="F500" s="551"/>
      <c r="G500" s="549"/>
      <c r="H500" s="349"/>
      <c r="I500" s="350"/>
    </row>
    <row r="501" spans="1:9" ht="17.25" customHeight="1">
      <c r="A501" s="430">
        <v>110.2</v>
      </c>
      <c r="B501" s="915" t="s">
        <v>897</v>
      </c>
      <c r="C501" s="916"/>
      <c r="D501" s="916"/>
      <c r="E501" s="916"/>
      <c r="F501" s="916"/>
      <c r="G501" s="917"/>
      <c r="H501" s="427" t="s">
        <v>973</v>
      </c>
      <c r="I501" s="431">
        <f>+I502</f>
        <v>0</v>
      </c>
    </row>
    <row r="502" spans="1:9">
      <c r="A502" s="345"/>
      <c r="B502" s="892" t="s">
        <v>953</v>
      </c>
      <c r="C502" s="893"/>
      <c r="D502" s="893"/>
      <c r="E502" s="893"/>
      <c r="F502" s="893"/>
      <c r="G502" s="894"/>
      <c r="H502" s="349" t="s">
        <v>973</v>
      </c>
      <c r="I502" s="513">
        <f>+G503</f>
        <v>0</v>
      </c>
    </row>
    <row r="503" spans="1:9" ht="15.75" customHeight="1">
      <c r="A503" s="345"/>
      <c r="B503" s="550"/>
      <c r="C503" s="452"/>
      <c r="D503" s="456"/>
      <c r="E503" s="456"/>
      <c r="F503" s="456"/>
      <c r="G503" s="456"/>
      <c r="H503" s="349"/>
      <c r="I503" s="350"/>
    </row>
    <row r="504" spans="1:9" ht="16.5" customHeight="1">
      <c r="A504" s="430">
        <v>110.3</v>
      </c>
      <c r="B504" s="915" t="s">
        <v>898</v>
      </c>
      <c r="C504" s="916"/>
      <c r="D504" s="916"/>
      <c r="E504" s="916"/>
      <c r="F504" s="916"/>
      <c r="G504" s="917"/>
      <c r="H504" s="427" t="s">
        <v>973</v>
      </c>
      <c r="I504" s="431">
        <f>I505</f>
        <v>162.60000000000002</v>
      </c>
    </row>
    <row r="505" spans="1:9" ht="35.25" customHeight="1">
      <c r="A505" s="345"/>
      <c r="B505" s="892" t="s">
        <v>51</v>
      </c>
      <c r="C505" s="893"/>
      <c r="D505" s="893"/>
      <c r="E505" s="893"/>
      <c r="F505" s="893"/>
      <c r="G505" s="894"/>
      <c r="H505" s="365" t="s">
        <v>973</v>
      </c>
      <c r="I505" s="350">
        <f>G506</f>
        <v>162.60000000000002</v>
      </c>
    </row>
    <row r="506" spans="1:9">
      <c r="A506" s="345"/>
      <c r="B506" s="355" t="s">
        <v>52</v>
      </c>
      <c r="C506" s="356"/>
      <c r="D506" s="357">
        <v>10</v>
      </c>
      <c r="E506" s="356">
        <v>16.260000000000002</v>
      </c>
      <c r="F506" s="357"/>
      <c r="G506" s="357">
        <f>D506*E506</f>
        <v>162.60000000000002</v>
      </c>
      <c r="H506" s="349"/>
      <c r="I506" s="350"/>
    </row>
    <row r="507" spans="1:9">
      <c r="A507" s="345"/>
      <c r="B507" s="355"/>
      <c r="C507" s="356"/>
      <c r="D507" s="356"/>
      <c r="E507" s="356"/>
      <c r="F507" s="357"/>
      <c r="G507" s="357"/>
      <c r="H507" s="349"/>
      <c r="I507" s="350"/>
    </row>
    <row r="508" spans="1:9" ht="19.5" customHeight="1">
      <c r="A508" s="430">
        <v>110.4</v>
      </c>
      <c r="B508" s="915" t="s">
        <v>899</v>
      </c>
      <c r="C508" s="916"/>
      <c r="D508" s="916"/>
      <c r="E508" s="916"/>
      <c r="F508" s="916"/>
      <c r="G508" s="917"/>
      <c r="H508" s="427" t="s">
        <v>989</v>
      </c>
      <c r="I508" s="431"/>
    </row>
    <row r="509" spans="1:9">
      <c r="A509" s="345"/>
      <c r="B509" s="355" t="s">
        <v>953</v>
      </c>
      <c r="C509" s="356"/>
      <c r="D509" s="356"/>
      <c r="E509" s="356"/>
      <c r="F509" s="357"/>
      <c r="G509" s="357"/>
      <c r="H509" s="349"/>
      <c r="I509" s="350"/>
    </row>
    <row r="510" spans="1:9">
      <c r="A510" s="345"/>
      <c r="B510" s="355"/>
      <c r="C510" s="356"/>
      <c r="D510" s="356"/>
      <c r="E510" s="356"/>
      <c r="F510" s="357"/>
      <c r="G510" s="357"/>
      <c r="H510" s="349"/>
      <c r="I510" s="350"/>
    </row>
    <row r="511" spans="1:9" ht="16.5" customHeight="1">
      <c r="A511" s="430">
        <v>110.5</v>
      </c>
      <c r="B511" s="915" t="s">
        <v>900</v>
      </c>
      <c r="C511" s="916"/>
      <c r="D511" s="916"/>
      <c r="E511" s="916"/>
      <c r="F511" s="916"/>
      <c r="G511" s="917"/>
      <c r="H511" s="427" t="s">
        <v>989</v>
      </c>
      <c r="I511" s="431">
        <f>+I512</f>
        <v>51.64</v>
      </c>
    </row>
    <row r="512" spans="1:9" ht="20.25" customHeight="1">
      <c r="A512" s="345"/>
      <c r="B512" s="892" t="s">
        <v>817</v>
      </c>
      <c r="C512" s="893"/>
      <c r="D512" s="893"/>
      <c r="E512" s="893"/>
      <c r="F512" s="893"/>
      <c r="G512" s="894"/>
      <c r="H512" s="349" t="s">
        <v>989</v>
      </c>
      <c r="I512" s="513">
        <f>SUM(G513:G517)</f>
        <v>51.64</v>
      </c>
    </row>
    <row r="513" spans="1:9" ht="15.75" customHeight="1">
      <c r="A513" s="345"/>
      <c r="B513" s="355" t="s">
        <v>39</v>
      </c>
      <c r="C513" s="347"/>
      <c r="D513" s="357">
        <v>10.07</v>
      </c>
      <c r="E513" s="357"/>
      <c r="F513" s="357"/>
      <c r="G513" s="348">
        <f>D513</f>
        <v>10.07</v>
      </c>
      <c r="H513" s="349"/>
      <c r="I513" s="350"/>
    </row>
    <row r="514" spans="1:9" ht="15.75" customHeight="1">
      <c r="A514" s="345"/>
      <c r="B514" s="525" t="s">
        <v>40</v>
      </c>
      <c r="C514" s="347"/>
      <c r="D514" s="357">
        <v>10.07</v>
      </c>
      <c r="E514" s="357"/>
      <c r="F514" s="357"/>
      <c r="G514" s="348">
        <f>D514</f>
        <v>10.07</v>
      </c>
      <c r="H514" s="349"/>
      <c r="I514" s="350"/>
    </row>
    <row r="515" spans="1:9" ht="15.75" customHeight="1">
      <c r="A515" s="345"/>
      <c r="B515" s="541"/>
      <c r="C515" s="347">
        <v>2</v>
      </c>
      <c r="D515" s="357">
        <v>4.9400000000000004</v>
      </c>
      <c r="E515" s="357"/>
      <c r="F515" s="357"/>
      <c r="G515" s="348">
        <f>C515*D515</f>
        <v>9.8800000000000008</v>
      </c>
      <c r="H515" s="349"/>
      <c r="I515" s="350"/>
    </row>
    <row r="516" spans="1:9" ht="15.75" customHeight="1">
      <c r="A516" s="345"/>
      <c r="B516" s="355" t="s">
        <v>10</v>
      </c>
      <c r="C516" s="347">
        <v>2</v>
      </c>
      <c r="D516" s="357">
        <v>6.11</v>
      </c>
      <c r="E516" s="357"/>
      <c r="F516" s="357"/>
      <c r="G516" s="348">
        <f>C516*D516</f>
        <v>12.22</v>
      </c>
      <c r="H516" s="349"/>
      <c r="I516" s="350"/>
    </row>
    <row r="517" spans="1:9" ht="15.75" customHeight="1">
      <c r="A517" s="345"/>
      <c r="B517" s="346"/>
      <c r="C517" s="347">
        <v>2</v>
      </c>
      <c r="D517" s="357">
        <v>4.7</v>
      </c>
      <c r="E517" s="357"/>
      <c r="F517" s="357"/>
      <c r="G517" s="348">
        <f>C517*D517</f>
        <v>9.4</v>
      </c>
      <c r="H517" s="349"/>
      <c r="I517" s="350"/>
    </row>
    <row r="518" spans="1:9" ht="24.75" customHeight="1">
      <c r="A518" s="780">
        <v>111</v>
      </c>
      <c r="B518" s="816" t="s">
        <v>641</v>
      </c>
      <c r="C518" s="817"/>
      <c r="D518" s="817"/>
      <c r="E518" s="781"/>
      <c r="F518" s="781"/>
      <c r="G518" s="782"/>
      <c r="H518" s="818" t="s">
        <v>973</v>
      </c>
      <c r="I518" s="783">
        <f>SUM(G521:G521)</f>
        <v>0</v>
      </c>
    </row>
    <row r="519" spans="1:9" ht="15" customHeight="1">
      <c r="A519" s="952" t="s">
        <v>795</v>
      </c>
      <c r="B519" s="953"/>
      <c r="C519" s="953"/>
      <c r="D519" s="953"/>
      <c r="E519" s="953"/>
      <c r="F519" s="953"/>
      <c r="G519" s="953"/>
      <c r="H519" s="953"/>
      <c r="I519" s="954"/>
    </row>
    <row r="520" spans="1:9" ht="13.5" customHeight="1">
      <c r="A520" s="955"/>
      <c r="B520" s="956"/>
      <c r="C520" s="956"/>
      <c r="D520" s="956"/>
      <c r="E520" s="956"/>
      <c r="F520" s="956"/>
      <c r="G520" s="956"/>
      <c r="H520" s="956"/>
      <c r="I520" s="957"/>
    </row>
    <row r="521" spans="1:9" ht="16.5" customHeight="1">
      <c r="A521" s="345"/>
      <c r="B521" s="400" t="s">
        <v>952</v>
      </c>
      <c r="C521" s="452"/>
      <c r="D521" s="456"/>
      <c r="E521" s="456"/>
      <c r="F521" s="456"/>
      <c r="G521" s="456"/>
      <c r="H521" s="349"/>
      <c r="I521" s="687"/>
    </row>
    <row r="522" spans="1:9" ht="20.25" customHeight="1">
      <c r="A522" s="688">
        <v>111.2</v>
      </c>
      <c r="B522" s="915" t="s">
        <v>366</v>
      </c>
      <c r="C522" s="924"/>
      <c r="D522" s="924"/>
      <c r="E522" s="924"/>
      <c r="F522" s="924"/>
      <c r="G522" s="925"/>
      <c r="H522" s="689" t="s">
        <v>989</v>
      </c>
      <c r="I522" s="690">
        <f>G523</f>
        <v>6</v>
      </c>
    </row>
    <row r="523" spans="1:9" ht="16.5" customHeight="1">
      <c r="A523" s="691"/>
      <c r="B523" s="359" t="s">
        <v>367</v>
      </c>
      <c r="C523" s="354"/>
      <c r="D523" s="461">
        <v>6</v>
      </c>
      <c r="E523" s="461"/>
      <c r="F523" s="461"/>
      <c r="G523" s="461">
        <f>+D523</f>
        <v>6</v>
      </c>
      <c r="H523" s="692"/>
      <c r="I523" s="693"/>
    </row>
    <row r="524" spans="1:9" ht="16.5" customHeight="1">
      <c r="A524" s="688">
        <v>111.3</v>
      </c>
      <c r="B524" s="923" t="s">
        <v>1049</v>
      </c>
      <c r="C524" s="924"/>
      <c r="D524" s="924"/>
      <c r="E524" s="924"/>
      <c r="F524" s="924"/>
      <c r="G524" s="925"/>
      <c r="H524" s="689" t="s">
        <v>989</v>
      </c>
      <c r="I524" s="690">
        <f>+I525</f>
        <v>4.5</v>
      </c>
    </row>
    <row r="525" spans="1:9" ht="16.5" customHeight="1">
      <c r="A525" s="691"/>
      <c r="B525" s="935" t="s">
        <v>818</v>
      </c>
      <c r="C525" s="936"/>
      <c r="D525" s="936"/>
      <c r="E525" s="936"/>
      <c r="F525" s="936"/>
      <c r="G525" s="937"/>
      <c r="H525" s="692" t="s">
        <v>989</v>
      </c>
      <c r="I525" s="694">
        <f>G526</f>
        <v>4.5</v>
      </c>
    </row>
    <row r="526" spans="1:9" ht="20.25" customHeight="1">
      <c r="A526" s="691"/>
      <c r="B526" s="695" t="s">
        <v>732</v>
      </c>
      <c r="C526" s="354"/>
      <c r="D526" s="461">
        <v>4.5</v>
      </c>
      <c r="E526" s="461"/>
      <c r="F526" s="461"/>
      <c r="G526" s="461">
        <f>+D526</f>
        <v>4.5</v>
      </c>
      <c r="H526" s="692"/>
      <c r="I526" s="693"/>
    </row>
    <row r="527" spans="1:9" ht="16.5" customHeight="1">
      <c r="A527" s="688">
        <v>111.4</v>
      </c>
      <c r="B527" s="923" t="s">
        <v>1051</v>
      </c>
      <c r="C527" s="924"/>
      <c r="D527" s="924"/>
      <c r="E527" s="924"/>
      <c r="F527" s="924"/>
      <c r="G527" s="925"/>
      <c r="H527" s="689" t="s">
        <v>989</v>
      </c>
      <c r="I527" s="690">
        <f>+I528</f>
        <v>3</v>
      </c>
    </row>
    <row r="528" spans="1:9" ht="16.5" customHeight="1">
      <c r="A528" s="691"/>
      <c r="B528" s="938" t="s">
        <v>819</v>
      </c>
      <c r="C528" s="936"/>
      <c r="D528" s="936"/>
      <c r="E528" s="936"/>
      <c r="F528" s="936"/>
      <c r="G528" s="937"/>
      <c r="H528" s="692" t="s">
        <v>989</v>
      </c>
      <c r="I528" s="694">
        <f>+G529</f>
        <v>3</v>
      </c>
    </row>
    <row r="529" spans="1:11" ht="16.5" customHeight="1">
      <c r="A529" s="691"/>
      <c r="B529" s="695" t="s">
        <v>732</v>
      </c>
      <c r="C529" s="354"/>
      <c r="D529" s="461">
        <v>3</v>
      </c>
      <c r="E529" s="461"/>
      <c r="F529" s="461"/>
      <c r="G529" s="461">
        <f>+D529</f>
        <v>3</v>
      </c>
      <c r="H529" s="692"/>
      <c r="I529" s="693"/>
    </row>
    <row r="530" spans="1:11" ht="20.25" customHeight="1">
      <c r="A530" s="819">
        <v>112</v>
      </c>
      <c r="B530" s="820" t="s">
        <v>642</v>
      </c>
      <c r="C530" s="821"/>
      <c r="D530" s="821"/>
      <c r="E530" s="821"/>
      <c r="F530" s="821"/>
      <c r="G530" s="822"/>
      <c r="H530" s="823" t="s">
        <v>973</v>
      </c>
      <c r="I530" s="824">
        <f>SUM(G533:G533)</f>
        <v>845</v>
      </c>
    </row>
    <row r="531" spans="1:11" ht="16.5" customHeight="1">
      <c r="A531" s="929" t="s">
        <v>787</v>
      </c>
      <c r="B531" s="930"/>
      <c r="C531" s="930"/>
      <c r="D531" s="930"/>
      <c r="E531" s="930"/>
      <c r="F531" s="930"/>
      <c r="G531" s="930"/>
      <c r="H531" s="930"/>
      <c r="I531" s="931"/>
    </row>
    <row r="532" spans="1:11" ht="16.5" customHeight="1">
      <c r="A532" s="932"/>
      <c r="B532" s="933"/>
      <c r="C532" s="933"/>
      <c r="D532" s="933"/>
      <c r="E532" s="933"/>
      <c r="F532" s="933"/>
      <c r="G532" s="933"/>
      <c r="H532" s="933"/>
      <c r="I532" s="934"/>
    </row>
    <row r="533" spans="1:11" ht="16.5" customHeight="1">
      <c r="A533" s="345"/>
      <c r="B533" s="400" t="s">
        <v>952</v>
      </c>
      <c r="C533" s="452"/>
      <c r="D533" s="456"/>
      <c r="E533" s="456"/>
      <c r="F533" s="456"/>
      <c r="G533" s="456">
        <v>845</v>
      </c>
      <c r="H533" s="349"/>
      <c r="I533" s="687"/>
    </row>
    <row r="534" spans="1:11" ht="19.5" customHeight="1">
      <c r="A534" s="688">
        <v>112.1</v>
      </c>
      <c r="B534" s="923" t="s">
        <v>606</v>
      </c>
      <c r="C534" s="924"/>
      <c r="D534" s="924"/>
      <c r="E534" s="924"/>
      <c r="F534" s="924"/>
      <c r="G534" s="925"/>
      <c r="H534" s="689" t="s">
        <v>973</v>
      </c>
      <c r="I534" s="690">
        <f>+G536</f>
        <v>845</v>
      </c>
    </row>
    <row r="535" spans="1:11" ht="30" customHeight="1">
      <c r="A535" s="696"/>
      <c r="B535" s="918" t="s">
        <v>824</v>
      </c>
      <c r="C535" s="919"/>
      <c r="D535" s="919"/>
      <c r="E535" s="919"/>
      <c r="F535" s="919"/>
      <c r="G535" s="920"/>
      <c r="H535" s="417" t="s">
        <v>973</v>
      </c>
      <c r="I535" s="697">
        <f>+G536</f>
        <v>845</v>
      </c>
      <c r="K535" s="558"/>
    </row>
    <row r="536" spans="1:11" ht="16.5" customHeight="1">
      <c r="A536" s="345"/>
      <c r="B536" s="400" t="s">
        <v>952</v>
      </c>
      <c r="C536" s="452"/>
      <c r="D536" s="456"/>
      <c r="E536" s="456"/>
      <c r="F536" s="456"/>
      <c r="G536" s="456">
        <f>G533</f>
        <v>845</v>
      </c>
      <c r="H536" s="349"/>
      <c r="I536" s="687"/>
    </row>
    <row r="537" spans="1:11" ht="16.5" customHeight="1">
      <c r="A537" s="688">
        <v>112.2</v>
      </c>
      <c r="B537" s="923" t="s">
        <v>902</v>
      </c>
      <c r="C537" s="924"/>
      <c r="D537" s="924"/>
      <c r="E537" s="924"/>
      <c r="F537" s="924"/>
      <c r="G537" s="925"/>
      <c r="H537" s="689" t="s">
        <v>977</v>
      </c>
      <c r="I537" s="690"/>
    </row>
    <row r="538" spans="1:11" ht="16.5" customHeight="1">
      <c r="A538" s="345"/>
      <c r="B538" s="346" t="s">
        <v>953</v>
      </c>
      <c r="C538" s="347"/>
      <c r="D538" s="347"/>
      <c r="E538" s="347"/>
      <c r="F538" s="347"/>
      <c r="G538" s="348"/>
      <c r="H538" s="349"/>
      <c r="I538" s="687"/>
    </row>
    <row r="539" spans="1:11" ht="19.5" customHeight="1">
      <c r="A539" s="688">
        <v>112.3</v>
      </c>
      <c r="B539" s="923" t="s">
        <v>903</v>
      </c>
      <c r="C539" s="924"/>
      <c r="D539" s="924"/>
      <c r="E539" s="924"/>
      <c r="F539" s="924"/>
      <c r="G539" s="925"/>
      <c r="H539" s="689" t="s">
        <v>973</v>
      </c>
      <c r="I539" s="690">
        <f>+G541</f>
        <v>845</v>
      </c>
    </row>
    <row r="540" spans="1:11" ht="16.5" customHeight="1">
      <c r="A540" s="696"/>
      <c r="B540" s="926" t="s">
        <v>840</v>
      </c>
      <c r="C540" s="927"/>
      <c r="D540" s="927"/>
      <c r="E540" s="927"/>
      <c r="F540" s="927"/>
      <c r="G540" s="928"/>
      <c r="H540" s="417" t="s">
        <v>973</v>
      </c>
      <c r="I540" s="697">
        <f>+G541</f>
        <v>845</v>
      </c>
    </row>
    <row r="541" spans="1:11" ht="16.5" customHeight="1">
      <c r="A541" s="345"/>
      <c r="B541" s="400" t="s">
        <v>952</v>
      </c>
      <c r="C541" s="452"/>
      <c r="D541" s="456"/>
      <c r="E541" s="456"/>
      <c r="F541" s="456"/>
      <c r="G541" s="456">
        <f>G533</f>
        <v>845</v>
      </c>
      <c r="H541" s="349"/>
      <c r="I541" s="687"/>
    </row>
    <row r="542" spans="1:11" ht="25.5" customHeight="1">
      <c r="A542" s="380">
        <v>113</v>
      </c>
      <c r="B542" s="384" t="s">
        <v>643</v>
      </c>
      <c r="C542" s="385"/>
      <c r="D542" s="385"/>
      <c r="E542" s="385"/>
      <c r="F542" s="587"/>
      <c r="G542" s="386"/>
      <c r="H542" s="381" t="s">
        <v>977</v>
      </c>
      <c r="I542" s="382">
        <f>SUM(G545:G548)</f>
        <v>14</v>
      </c>
    </row>
    <row r="543" spans="1:11">
      <c r="A543" s="909" t="s">
        <v>796</v>
      </c>
      <c r="B543" s="910"/>
      <c r="C543" s="910"/>
      <c r="D543" s="910"/>
      <c r="E543" s="910"/>
      <c r="F543" s="910"/>
      <c r="G543" s="910"/>
      <c r="H543" s="910"/>
      <c r="I543" s="911"/>
    </row>
    <row r="544" spans="1:11">
      <c r="A544" s="912"/>
      <c r="B544" s="913"/>
      <c r="C544" s="913"/>
      <c r="D544" s="913"/>
      <c r="E544" s="913"/>
      <c r="F544" s="913"/>
      <c r="G544" s="913"/>
      <c r="H544" s="913"/>
      <c r="I544" s="914"/>
    </row>
    <row r="545" spans="1:9" ht="17.25" customHeight="1">
      <c r="A545" s="364"/>
      <c r="B545" s="541" t="s">
        <v>237</v>
      </c>
      <c r="C545" s="581">
        <f>I550</f>
        <v>5</v>
      </c>
      <c r="D545" s="356"/>
      <c r="E545" s="356"/>
      <c r="F545" s="356"/>
      <c r="G545" s="357">
        <f>+C545</f>
        <v>5</v>
      </c>
      <c r="H545" s="581"/>
      <c r="I545" s="350"/>
    </row>
    <row r="546" spans="1:9" ht="15.75" customHeight="1">
      <c r="A546" s="364"/>
      <c r="B546" s="541" t="s">
        <v>238</v>
      </c>
      <c r="C546" s="581">
        <f>I554</f>
        <v>2</v>
      </c>
      <c r="D546" s="356"/>
      <c r="E546" s="356"/>
      <c r="F546" s="356"/>
      <c r="G546" s="357">
        <f>+C546</f>
        <v>2</v>
      </c>
      <c r="H546" s="581"/>
      <c r="I546" s="350"/>
    </row>
    <row r="547" spans="1:9" ht="15.75" customHeight="1">
      <c r="A547" s="364"/>
      <c r="B547" s="355" t="s">
        <v>822</v>
      </c>
      <c r="C547" s="581">
        <f>I552</f>
        <v>5</v>
      </c>
      <c r="D547" s="356"/>
      <c r="E547" s="356"/>
      <c r="F547" s="356"/>
      <c r="G547" s="357">
        <f>+C547</f>
        <v>5</v>
      </c>
      <c r="H547" s="581"/>
      <c r="I547" s="350"/>
    </row>
    <row r="548" spans="1:9" ht="16.5" customHeight="1">
      <c r="A548" s="364"/>
      <c r="B548" s="355" t="s">
        <v>823</v>
      </c>
      <c r="C548" s="581">
        <f>I556</f>
        <v>2</v>
      </c>
      <c r="D548" s="356"/>
      <c r="E548" s="356"/>
      <c r="F548" s="356"/>
      <c r="G548" s="357">
        <f>+C548</f>
        <v>2</v>
      </c>
      <c r="H548" s="581"/>
      <c r="I548" s="350"/>
    </row>
    <row r="549" spans="1:9" ht="17.25" customHeight="1">
      <c r="A549" s="430">
        <v>113.05</v>
      </c>
      <c r="B549" s="915" t="s">
        <v>904</v>
      </c>
      <c r="C549" s="916"/>
      <c r="D549" s="916"/>
      <c r="E549" s="916"/>
      <c r="F549" s="916"/>
      <c r="G549" s="917"/>
      <c r="H549" s="428" t="s">
        <v>977</v>
      </c>
      <c r="I549" s="431">
        <f>+SUM(I550:I557)</f>
        <v>14</v>
      </c>
    </row>
    <row r="550" spans="1:9" ht="30.75" customHeight="1">
      <c r="A550" s="364"/>
      <c r="B550" s="892" t="s">
        <v>825</v>
      </c>
      <c r="C550" s="893"/>
      <c r="D550" s="893"/>
      <c r="E550" s="893"/>
      <c r="F550" s="893"/>
      <c r="G550" s="894"/>
      <c r="H550" s="581" t="s">
        <v>977</v>
      </c>
      <c r="I550" s="455">
        <f>+G551</f>
        <v>5</v>
      </c>
    </row>
    <row r="551" spans="1:9" ht="17.25" customHeight="1">
      <c r="A551" s="364"/>
      <c r="B551" s="541" t="s">
        <v>239</v>
      </c>
      <c r="C551" s="356">
        <v>5</v>
      </c>
      <c r="D551" s="356"/>
      <c r="E551" s="356"/>
      <c r="F551" s="356"/>
      <c r="G551" s="357">
        <f>+C551</f>
        <v>5</v>
      </c>
      <c r="H551" s="581"/>
      <c r="I551" s="350"/>
    </row>
    <row r="552" spans="1:9" ht="30" customHeight="1">
      <c r="A552" s="364"/>
      <c r="B552" s="892" t="s">
        <v>826</v>
      </c>
      <c r="C552" s="893"/>
      <c r="D552" s="893"/>
      <c r="E552" s="893"/>
      <c r="F552" s="893"/>
      <c r="G552" s="894"/>
      <c r="H552" s="581" t="s">
        <v>977</v>
      </c>
      <c r="I552" s="455">
        <f>+G553</f>
        <v>5</v>
      </c>
    </row>
    <row r="553" spans="1:9" ht="17.25" customHeight="1">
      <c r="A553" s="364"/>
      <c r="B553" s="541" t="s">
        <v>239</v>
      </c>
      <c r="C553" s="356">
        <v>5</v>
      </c>
      <c r="D553" s="356"/>
      <c r="E553" s="356"/>
      <c r="F553" s="356"/>
      <c r="G553" s="357">
        <f>+C553</f>
        <v>5</v>
      </c>
      <c r="H553" s="581"/>
      <c r="I553" s="350"/>
    </row>
    <row r="554" spans="1:9" ht="24" customHeight="1">
      <c r="A554" s="364"/>
      <c r="B554" s="922" t="s">
        <v>240</v>
      </c>
      <c r="C554" s="893"/>
      <c r="D554" s="893"/>
      <c r="E554" s="893"/>
      <c r="F554" s="893"/>
      <c r="G554" s="894"/>
      <c r="H554" s="581" t="s">
        <v>977</v>
      </c>
      <c r="I554" s="455">
        <f>+G555</f>
        <v>2</v>
      </c>
    </row>
    <row r="555" spans="1:9" ht="17.25" customHeight="1">
      <c r="A555" s="364"/>
      <c r="B555" s="541" t="s">
        <v>241</v>
      </c>
      <c r="C555" s="356">
        <v>2</v>
      </c>
      <c r="D555" s="356"/>
      <c r="E555" s="356"/>
      <c r="F555" s="356"/>
      <c r="G555" s="357">
        <f>+C555</f>
        <v>2</v>
      </c>
      <c r="H555" s="581"/>
      <c r="I555" s="350"/>
    </row>
    <row r="556" spans="1:9" ht="25.5" customHeight="1">
      <c r="A556" s="364"/>
      <c r="B556" s="892" t="s">
        <v>828</v>
      </c>
      <c r="C556" s="893"/>
      <c r="D556" s="893"/>
      <c r="E556" s="893"/>
      <c r="F556" s="893"/>
      <c r="G556" s="894"/>
      <c r="H556" s="581" t="s">
        <v>977</v>
      </c>
      <c r="I556" s="455">
        <f>+G557</f>
        <v>2</v>
      </c>
    </row>
    <row r="557" spans="1:9" ht="17.25" customHeight="1">
      <c r="A557" s="364"/>
      <c r="B557" s="355" t="s">
        <v>732</v>
      </c>
      <c r="C557" s="356">
        <v>2</v>
      </c>
      <c r="D557" s="356"/>
      <c r="E557" s="356"/>
      <c r="F557" s="356"/>
      <c r="G557" s="357">
        <f>+C557</f>
        <v>2</v>
      </c>
      <c r="H557" s="581"/>
      <c r="I557" s="350"/>
    </row>
    <row r="558" spans="1:9" ht="17.25" customHeight="1">
      <c r="A558" s="430">
        <v>113.1</v>
      </c>
      <c r="B558" s="915" t="s">
        <v>905</v>
      </c>
      <c r="C558" s="916"/>
      <c r="D558" s="916"/>
      <c r="E558" s="916"/>
      <c r="F558" s="916"/>
      <c r="G558" s="917"/>
      <c r="H558" s="428" t="s">
        <v>977</v>
      </c>
      <c r="I558" s="431">
        <f>+SUM(I559:I566)</f>
        <v>17</v>
      </c>
    </row>
    <row r="559" spans="1:9" ht="19.5" customHeight="1">
      <c r="A559" s="364"/>
      <c r="B559" s="892" t="s">
        <v>829</v>
      </c>
      <c r="C559" s="893"/>
      <c r="D559" s="893"/>
      <c r="E559" s="893"/>
      <c r="F559" s="893"/>
      <c r="G559" s="894"/>
      <c r="H559" s="581" t="s">
        <v>977</v>
      </c>
      <c r="I559" s="455">
        <f>+G560</f>
        <v>3</v>
      </c>
    </row>
    <row r="560" spans="1:9" ht="17.25" customHeight="1">
      <c r="A560" s="364"/>
      <c r="B560" s="541" t="s">
        <v>242</v>
      </c>
      <c r="C560" s="356">
        <v>3</v>
      </c>
      <c r="D560" s="356"/>
      <c r="E560" s="356"/>
      <c r="F560" s="356"/>
      <c r="G560" s="357">
        <f>+C560</f>
        <v>3</v>
      </c>
      <c r="H560" s="581"/>
      <c r="I560" s="350"/>
    </row>
    <row r="561" spans="1:9" ht="21" customHeight="1">
      <c r="A561" s="364"/>
      <c r="B561" s="892" t="s">
        <v>830</v>
      </c>
      <c r="C561" s="893"/>
      <c r="D561" s="893"/>
      <c r="E561" s="893"/>
      <c r="F561" s="893"/>
      <c r="G561" s="894"/>
      <c r="H561" s="581" t="s">
        <v>977</v>
      </c>
      <c r="I561" s="455">
        <f>+G562</f>
        <v>5</v>
      </c>
    </row>
    <row r="562" spans="1:9" ht="17.25" customHeight="1">
      <c r="A562" s="364"/>
      <c r="B562" s="541" t="s">
        <v>243</v>
      </c>
      <c r="C562" s="356">
        <v>5</v>
      </c>
      <c r="D562" s="356"/>
      <c r="E562" s="356"/>
      <c r="F562" s="356"/>
      <c r="G562" s="357">
        <f>+C562</f>
        <v>5</v>
      </c>
      <c r="H562" s="581"/>
      <c r="I562" s="350"/>
    </row>
    <row r="563" spans="1:9" ht="23.25" customHeight="1">
      <c r="A563" s="364"/>
      <c r="B563" s="892" t="s">
        <v>831</v>
      </c>
      <c r="C563" s="893"/>
      <c r="D563" s="893"/>
      <c r="E563" s="893"/>
      <c r="F563" s="893"/>
      <c r="G563" s="894"/>
      <c r="H563" s="581" t="s">
        <v>977</v>
      </c>
      <c r="I563" s="455">
        <f>+G564</f>
        <v>4</v>
      </c>
    </row>
    <row r="564" spans="1:9" ht="17.25" customHeight="1">
      <c r="A564" s="364"/>
      <c r="B564" s="541" t="s">
        <v>243</v>
      </c>
      <c r="C564" s="356">
        <v>4</v>
      </c>
      <c r="D564" s="356"/>
      <c r="E564" s="356"/>
      <c r="F564" s="356"/>
      <c r="G564" s="357">
        <f>+C564</f>
        <v>4</v>
      </c>
      <c r="H564" s="581"/>
      <c r="I564" s="350"/>
    </row>
    <row r="565" spans="1:9" ht="28.5" customHeight="1">
      <c r="A565" s="364"/>
      <c r="B565" s="892" t="s">
        <v>832</v>
      </c>
      <c r="C565" s="893"/>
      <c r="D565" s="893"/>
      <c r="E565" s="893"/>
      <c r="F565" s="893"/>
      <c r="G565" s="894"/>
      <c r="H565" s="581" t="s">
        <v>977</v>
      </c>
      <c r="I565" s="455">
        <f>+G566</f>
        <v>5</v>
      </c>
    </row>
    <row r="566" spans="1:9" ht="17.25" customHeight="1">
      <c r="A566" s="364"/>
      <c r="B566" s="541" t="s">
        <v>243</v>
      </c>
      <c r="C566" s="356">
        <v>5</v>
      </c>
      <c r="D566" s="356"/>
      <c r="E566" s="356"/>
      <c r="F566" s="356"/>
      <c r="G566" s="357">
        <f>+C566</f>
        <v>5</v>
      </c>
      <c r="H566" s="581"/>
      <c r="I566" s="350"/>
    </row>
    <row r="567" spans="1:9" ht="17.25" customHeight="1">
      <c r="A567" s="430">
        <v>113.15</v>
      </c>
      <c r="B567" s="915" t="s">
        <v>906</v>
      </c>
      <c r="C567" s="916"/>
      <c r="D567" s="916"/>
      <c r="E567" s="916"/>
      <c r="F567" s="916"/>
      <c r="G567" s="917"/>
      <c r="H567" s="428" t="s">
        <v>977</v>
      </c>
      <c r="I567" s="431">
        <f>+I568</f>
        <v>4</v>
      </c>
    </row>
    <row r="568" spans="1:9" ht="20.25" customHeight="1">
      <c r="A568" s="364"/>
      <c r="B568" s="892" t="s">
        <v>834</v>
      </c>
      <c r="C568" s="893"/>
      <c r="D568" s="893"/>
      <c r="E568" s="893"/>
      <c r="F568" s="893"/>
      <c r="G568" s="894"/>
      <c r="H568" s="581" t="s">
        <v>977</v>
      </c>
      <c r="I568" s="366">
        <f>+SUM(G569:G572)</f>
        <v>4</v>
      </c>
    </row>
    <row r="569" spans="1:9" ht="17.25" customHeight="1">
      <c r="A569" s="364"/>
      <c r="B569" s="355" t="s">
        <v>820</v>
      </c>
      <c r="C569" s="356">
        <v>1</v>
      </c>
      <c r="D569" s="356"/>
      <c r="E569" s="356"/>
      <c r="F569" s="356"/>
      <c r="G569" s="357">
        <f>+C569</f>
        <v>1</v>
      </c>
      <c r="H569" s="581"/>
      <c r="I569" s="350"/>
    </row>
    <row r="570" spans="1:9" ht="17.25" customHeight="1">
      <c r="A570" s="364"/>
      <c r="B570" s="541" t="s">
        <v>238</v>
      </c>
      <c r="C570" s="356">
        <v>1</v>
      </c>
      <c r="D570" s="356"/>
      <c r="E570" s="356"/>
      <c r="F570" s="356"/>
      <c r="G570" s="357">
        <f>+C570</f>
        <v>1</v>
      </c>
      <c r="H570" s="581"/>
      <c r="I570" s="350"/>
    </row>
    <row r="571" spans="1:9" ht="17.25" customHeight="1">
      <c r="A571" s="364"/>
      <c r="B571" s="355" t="s">
        <v>822</v>
      </c>
      <c r="C571" s="356">
        <v>1</v>
      </c>
      <c r="D571" s="356"/>
      <c r="E571" s="356"/>
      <c r="F571" s="356"/>
      <c r="G571" s="357">
        <f>+C571</f>
        <v>1</v>
      </c>
      <c r="H571" s="581"/>
      <c r="I571" s="350"/>
    </row>
    <row r="572" spans="1:9" ht="17.25" customHeight="1">
      <c r="A572" s="364"/>
      <c r="B572" s="355" t="s">
        <v>823</v>
      </c>
      <c r="C572" s="356">
        <v>1</v>
      </c>
      <c r="D572" s="356"/>
      <c r="E572" s="356"/>
      <c r="F572" s="356"/>
      <c r="G572" s="357">
        <f>+C572</f>
        <v>1</v>
      </c>
      <c r="H572" s="581"/>
      <c r="I572" s="350"/>
    </row>
    <row r="573" spans="1:9" ht="17.25" customHeight="1">
      <c r="A573" s="430">
        <v>113.2</v>
      </c>
      <c r="B573" s="915" t="s">
        <v>907</v>
      </c>
      <c r="C573" s="916"/>
      <c r="D573" s="916"/>
      <c r="E573" s="916"/>
      <c r="F573" s="916"/>
      <c r="G573" s="917"/>
      <c r="H573" s="428" t="s">
        <v>977</v>
      </c>
      <c r="I573" s="431"/>
    </row>
    <row r="574" spans="1:9" ht="17.25" customHeight="1">
      <c r="A574" s="364"/>
      <c r="B574" s="355" t="s">
        <v>953</v>
      </c>
      <c r="C574" s="356"/>
      <c r="D574" s="356"/>
      <c r="E574" s="356"/>
      <c r="F574" s="356"/>
      <c r="G574" s="357"/>
      <c r="H574" s="581"/>
      <c r="I574" s="350"/>
    </row>
    <row r="575" spans="1:9" ht="17.25" customHeight="1">
      <c r="A575" s="364"/>
      <c r="B575" s="355"/>
      <c r="C575" s="356"/>
      <c r="D575" s="356"/>
      <c r="E575" s="356"/>
      <c r="F575" s="356"/>
      <c r="G575" s="357"/>
      <c r="H575" s="581"/>
      <c r="I575" s="350"/>
    </row>
    <row r="576" spans="1:9" ht="17.25" customHeight="1">
      <c r="A576" s="364"/>
      <c r="B576" s="355"/>
      <c r="C576" s="356"/>
      <c r="D576" s="356"/>
      <c r="E576" s="356"/>
      <c r="F576" s="356"/>
      <c r="G576" s="357"/>
      <c r="H576" s="581"/>
      <c r="I576" s="350"/>
    </row>
    <row r="577" spans="1:9" ht="17.25" customHeight="1">
      <c r="A577" s="430">
        <v>113.25</v>
      </c>
      <c r="B577" s="915" t="s">
        <v>908</v>
      </c>
      <c r="C577" s="916"/>
      <c r="D577" s="916"/>
      <c r="E577" s="916"/>
      <c r="F577" s="916"/>
      <c r="G577" s="917"/>
      <c r="H577" s="428" t="s">
        <v>977</v>
      </c>
      <c r="I577" s="431">
        <f>+I578</f>
        <v>4</v>
      </c>
    </row>
    <row r="578" spans="1:9" ht="21.75" customHeight="1">
      <c r="A578" s="364"/>
      <c r="B578" s="892" t="s">
        <v>835</v>
      </c>
      <c r="C578" s="893"/>
      <c r="D578" s="893"/>
      <c r="E578" s="893"/>
      <c r="F578" s="893"/>
      <c r="G578" s="894"/>
      <c r="H578" s="581" t="s">
        <v>977</v>
      </c>
      <c r="I578" s="366">
        <f>+SUM(G579:G582)</f>
        <v>4</v>
      </c>
    </row>
    <row r="579" spans="1:9" ht="17.25" customHeight="1">
      <c r="A579" s="364"/>
      <c r="B579" s="355" t="s">
        <v>820</v>
      </c>
      <c r="C579" s="356">
        <v>1</v>
      </c>
      <c r="D579" s="356"/>
      <c r="E579" s="356"/>
      <c r="F579" s="356"/>
      <c r="G579" s="357">
        <f>+C579</f>
        <v>1</v>
      </c>
      <c r="H579" s="581"/>
      <c r="I579" s="350"/>
    </row>
    <row r="580" spans="1:9" ht="17.25" customHeight="1">
      <c r="A580" s="364"/>
      <c r="B580" s="355" t="s">
        <v>821</v>
      </c>
      <c r="C580" s="356">
        <v>1</v>
      </c>
      <c r="D580" s="356"/>
      <c r="E580" s="356"/>
      <c r="F580" s="356"/>
      <c r="G580" s="357">
        <f>+C580</f>
        <v>1</v>
      </c>
      <c r="H580" s="581"/>
      <c r="I580" s="350"/>
    </row>
    <row r="581" spans="1:9" ht="17.25" customHeight="1">
      <c r="A581" s="364"/>
      <c r="B581" s="355" t="s">
        <v>822</v>
      </c>
      <c r="C581" s="356">
        <v>1</v>
      </c>
      <c r="D581" s="356"/>
      <c r="E581" s="356"/>
      <c r="F581" s="356"/>
      <c r="G581" s="357">
        <f>+C581</f>
        <v>1</v>
      </c>
      <c r="H581" s="581"/>
      <c r="I581" s="350"/>
    </row>
    <row r="582" spans="1:9" ht="17.25" customHeight="1">
      <c r="A582" s="364"/>
      <c r="B582" s="355" t="s">
        <v>823</v>
      </c>
      <c r="C582" s="356">
        <v>1</v>
      </c>
      <c r="D582" s="356"/>
      <c r="E582" s="356"/>
      <c r="F582" s="356"/>
      <c r="G582" s="357">
        <f>+C582</f>
        <v>1</v>
      </c>
      <c r="H582" s="581"/>
      <c r="I582" s="350"/>
    </row>
    <row r="583" spans="1:9" ht="17.25" customHeight="1">
      <c r="A583" s="430">
        <v>113.3</v>
      </c>
      <c r="B583" s="915" t="s">
        <v>909</v>
      </c>
      <c r="C583" s="916"/>
      <c r="D583" s="916"/>
      <c r="E583" s="916"/>
      <c r="F583" s="916"/>
      <c r="G583" s="917"/>
      <c r="H583" s="428" t="s">
        <v>977</v>
      </c>
      <c r="I583" s="431"/>
    </row>
    <row r="584" spans="1:9" ht="18" customHeight="1">
      <c r="A584" s="364"/>
      <c r="B584" s="355" t="s">
        <v>953</v>
      </c>
      <c r="C584" s="356"/>
      <c r="D584" s="356"/>
      <c r="E584" s="356"/>
      <c r="F584" s="356"/>
      <c r="G584" s="357"/>
      <c r="H584" s="581"/>
      <c r="I584" s="350"/>
    </row>
    <row r="585" spans="1:9" ht="17.25" customHeight="1">
      <c r="A585" s="364"/>
      <c r="B585" s="355"/>
      <c r="C585" s="356"/>
      <c r="D585" s="356"/>
      <c r="E585" s="356"/>
      <c r="F585" s="356"/>
      <c r="G585" s="357"/>
      <c r="H585" s="581"/>
      <c r="I585" s="350"/>
    </row>
    <row r="586" spans="1:9" ht="15.75" customHeight="1">
      <c r="A586" s="364"/>
      <c r="B586" s="355"/>
      <c r="C586" s="356"/>
      <c r="D586" s="356"/>
      <c r="E586" s="356"/>
      <c r="F586" s="356"/>
      <c r="G586" s="357"/>
      <c r="H586" s="581"/>
      <c r="I586" s="350"/>
    </row>
    <row r="587" spans="1:9" ht="18.75" customHeight="1">
      <c r="A587" s="430">
        <v>113.35</v>
      </c>
      <c r="B587" s="915" t="s">
        <v>910</v>
      </c>
      <c r="C587" s="916"/>
      <c r="D587" s="916"/>
      <c r="E587" s="916"/>
      <c r="F587" s="916"/>
      <c r="G587" s="917"/>
      <c r="H587" s="428" t="s">
        <v>977</v>
      </c>
      <c r="I587" s="431">
        <f>+I588</f>
        <v>3</v>
      </c>
    </row>
    <row r="588" spans="1:9" ht="21" customHeight="1">
      <c r="A588" s="364"/>
      <c r="B588" s="892" t="s">
        <v>836</v>
      </c>
      <c r="C588" s="893"/>
      <c r="D588" s="893"/>
      <c r="E588" s="893"/>
      <c r="F588" s="893"/>
      <c r="G588" s="894"/>
      <c r="H588" s="581" t="s">
        <v>977</v>
      </c>
      <c r="I588" s="366">
        <f>+SUM(G589:G591)</f>
        <v>3</v>
      </c>
    </row>
    <row r="589" spans="1:9" ht="17.25" customHeight="1">
      <c r="A589" s="364"/>
      <c r="B589" s="355" t="s">
        <v>820</v>
      </c>
      <c r="C589" s="356">
        <v>1</v>
      </c>
      <c r="D589" s="356"/>
      <c r="E589" s="356"/>
      <c r="F589" s="356"/>
      <c r="G589" s="357">
        <f>+C589</f>
        <v>1</v>
      </c>
      <c r="H589" s="581"/>
      <c r="I589" s="350"/>
    </row>
    <row r="590" spans="1:9" ht="17.25" customHeight="1">
      <c r="A590" s="364"/>
      <c r="B590" s="355" t="s">
        <v>821</v>
      </c>
      <c r="C590" s="356">
        <v>1</v>
      </c>
      <c r="D590" s="356"/>
      <c r="E590" s="356"/>
      <c r="F590" s="356"/>
      <c r="G590" s="357">
        <f>+C590</f>
        <v>1</v>
      </c>
      <c r="H590" s="581"/>
      <c r="I590" s="350"/>
    </row>
    <row r="591" spans="1:9" ht="17.25" customHeight="1">
      <c r="A591" s="364"/>
      <c r="B591" s="355" t="s">
        <v>823</v>
      </c>
      <c r="C591" s="356">
        <v>1</v>
      </c>
      <c r="D591" s="356"/>
      <c r="E591" s="356"/>
      <c r="F591" s="356"/>
      <c r="G591" s="357">
        <f>+C591</f>
        <v>1</v>
      </c>
      <c r="H591" s="581"/>
      <c r="I591" s="350"/>
    </row>
    <row r="592" spans="1:9" ht="17.25" customHeight="1">
      <c r="A592" s="430">
        <v>113.4</v>
      </c>
      <c r="B592" s="915" t="s">
        <v>911</v>
      </c>
      <c r="C592" s="916"/>
      <c r="D592" s="916"/>
      <c r="E592" s="916"/>
      <c r="F592" s="916"/>
      <c r="G592" s="917"/>
      <c r="H592" s="428" t="s">
        <v>977</v>
      </c>
      <c r="I592" s="431">
        <f>+I593</f>
        <v>1</v>
      </c>
    </row>
    <row r="593" spans="1:9" ht="24" customHeight="1">
      <c r="A593" s="364"/>
      <c r="B593" s="892" t="s">
        <v>837</v>
      </c>
      <c r="C593" s="893"/>
      <c r="D593" s="893"/>
      <c r="E593" s="893"/>
      <c r="F593" s="893"/>
      <c r="G593" s="894"/>
      <c r="H593" s="581" t="s">
        <v>977</v>
      </c>
      <c r="I593" s="366">
        <f>+G594</f>
        <v>1</v>
      </c>
    </row>
    <row r="594" spans="1:9" ht="17.25" customHeight="1">
      <c r="A594" s="364"/>
      <c r="B594" s="355" t="s">
        <v>838</v>
      </c>
      <c r="C594" s="356">
        <v>1</v>
      </c>
      <c r="D594" s="356"/>
      <c r="E594" s="356"/>
      <c r="F594" s="356"/>
      <c r="G594" s="357">
        <f>+C594</f>
        <v>1</v>
      </c>
      <c r="H594" s="581"/>
      <c r="I594" s="350"/>
    </row>
    <row r="595" spans="1:9" ht="17.25" customHeight="1">
      <c r="A595" s="430">
        <v>113.45</v>
      </c>
      <c r="B595" s="915" t="s">
        <v>912</v>
      </c>
      <c r="C595" s="916"/>
      <c r="D595" s="916"/>
      <c r="E595" s="916"/>
      <c r="F595" s="916"/>
      <c r="G595" s="917"/>
      <c r="H595" s="428" t="s">
        <v>977</v>
      </c>
      <c r="I595" s="431"/>
    </row>
    <row r="596" spans="1:9" ht="17.25" customHeight="1">
      <c r="A596" s="364"/>
      <c r="B596" s="355" t="s">
        <v>953</v>
      </c>
      <c r="C596" s="356"/>
      <c r="D596" s="356"/>
      <c r="E596" s="356"/>
      <c r="F596" s="356"/>
      <c r="G596" s="357"/>
      <c r="H596" s="581"/>
      <c r="I596" s="350"/>
    </row>
    <row r="597" spans="1:9" ht="17.25" customHeight="1">
      <c r="A597" s="364"/>
      <c r="B597" s="355"/>
      <c r="C597" s="356"/>
      <c r="D597" s="356"/>
      <c r="E597" s="356"/>
      <c r="F597" s="356"/>
      <c r="G597" s="357"/>
      <c r="H597" s="581"/>
      <c r="I597" s="350"/>
    </row>
    <row r="598" spans="1:9" ht="17.25" customHeight="1">
      <c r="A598" s="364"/>
      <c r="B598" s="355"/>
      <c r="C598" s="356"/>
      <c r="D598" s="356"/>
      <c r="E598" s="356"/>
      <c r="F598" s="356"/>
      <c r="G598" s="357"/>
      <c r="H598" s="581"/>
      <c r="I598" s="350"/>
    </row>
    <row r="599" spans="1:9" ht="19.5" customHeight="1">
      <c r="A599" s="430">
        <v>113.5</v>
      </c>
      <c r="B599" s="915" t="s">
        <v>913</v>
      </c>
      <c r="C599" s="916"/>
      <c r="D599" s="916"/>
      <c r="E599" s="916"/>
      <c r="F599" s="916"/>
      <c r="G599" s="917"/>
      <c r="H599" s="428" t="s">
        <v>977</v>
      </c>
      <c r="I599" s="431"/>
    </row>
    <row r="600" spans="1:9" ht="17.25" customHeight="1">
      <c r="A600" s="364"/>
      <c r="B600" s="355" t="s">
        <v>953</v>
      </c>
      <c r="C600" s="356"/>
      <c r="D600" s="356"/>
      <c r="E600" s="356"/>
      <c r="F600" s="356"/>
      <c r="G600" s="357"/>
      <c r="H600" s="581"/>
      <c r="I600" s="350"/>
    </row>
    <row r="601" spans="1:9" ht="17.25" customHeight="1">
      <c r="A601" s="364"/>
      <c r="B601" s="355"/>
      <c r="C601" s="356"/>
      <c r="D601" s="356"/>
      <c r="E601" s="356"/>
      <c r="F601" s="356"/>
      <c r="G601" s="357"/>
      <c r="H601" s="581"/>
      <c r="I601" s="350"/>
    </row>
    <row r="602" spans="1:9" ht="17.25" customHeight="1">
      <c r="A602" s="364"/>
      <c r="B602" s="355"/>
      <c r="C602" s="356"/>
      <c r="D602" s="356"/>
      <c r="E602" s="356"/>
      <c r="F602" s="356"/>
      <c r="G602" s="357"/>
      <c r="H602" s="581"/>
      <c r="I602" s="350"/>
    </row>
    <row r="603" spans="1:9" ht="20.25" customHeight="1">
      <c r="A603" s="430">
        <v>113.55</v>
      </c>
      <c r="B603" s="915" t="s">
        <v>914</v>
      </c>
      <c r="C603" s="916"/>
      <c r="D603" s="916"/>
      <c r="E603" s="916"/>
      <c r="F603" s="916"/>
      <c r="G603" s="917"/>
      <c r="H603" s="428" t="s">
        <v>977</v>
      </c>
      <c r="I603" s="431"/>
    </row>
    <row r="604" spans="1:9" ht="17.25" customHeight="1">
      <c r="A604" s="364"/>
      <c r="B604" s="355" t="s">
        <v>953</v>
      </c>
      <c r="C604" s="356"/>
      <c r="D604" s="356"/>
      <c r="E604" s="356"/>
      <c r="F604" s="356"/>
      <c r="G604" s="357"/>
      <c r="H604" s="581"/>
      <c r="I604" s="350"/>
    </row>
    <row r="605" spans="1:9" ht="17.25" customHeight="1">
      <c r="A605" s="364"/>
      <c r="B605" s="355"/>
      <c r="C605" s="356"/>
      <c r="D605" s="356"/>
      <c r="E605" s="356"/>
      <c r="F605" s="356"/>
      <c r="G605" s="357"/>
      <c r="H605" s="581"/>
      <c r="I605" s="350"/>
    </row>
    <row r="606" spans="1:9" ht="17.25" customHeight="1">
      <c r="A606" s="364"/>
      <c r="B606" s="355"/>
      <c r="C606" s="356"/>
      <c r="D606" s="356"/>
      <c r="E606" s="356"/>
      <c r="F606" s="356"/>
      <c r="G606" s="357"/>
      <c r="H606" s="581"/>
      <c r="I606" s="350"/>
    </row>
    <row r="607" spans="1:9" ht="21" customHeight="1">
      <c r="A607" s="430">
        <v>113.6</v>
      </c>
      <c r="B607" s="915" t="s">
        <v>915</v>
      </c>
      <c r="C607" s="916"/>
      <c r="D607" s="916"/>
      <c r="E607" s="916"/>
      <c r="F607" s="916"/>
      <c r="G607" s="917"/>
      <c r="H607" s="428" t="s">
        <v>977</v>
      </c>
      <c r="I607" s="431"/>
    </row>
    <row r="608" spans="1:9" ht="17.25" customHeight="1">
      <c r="A608" s="364"/>
      <c r="B608" s="355" t="s">
        <v>953</v>
      </c>
      <c r="C608" s="356"/>
      <c r="D608" s="356"/>
      <c r="E608" s="356"/>
      <c r="F608" s="356"/>
      <c r="G608" s="357"/>
      <c r="H608" s="581"/>
      <c r="I608" s="350"/>
    </row>
    <row r="609" spans="1:9" ht="22.5" customHeight="1">
      <c r="A609" s="380">
        <v>114</v>
      </c>
      <c r="B609" s="384" t="s">
        <v>644</v>
      </c>
      <c r="C609" s="385"/>
      <c r="D609" s="385"/>
      <c r="E609" s="385"/>
      <c r="F609" s="587"/>
      <c r="G609" s="386"/>
      <c r="H609" s="381" t="s">
        <v>977</v>
      </c>
      <c r="I609" s="382">
        <f>SUM(G610:G613)</f>
        <v>10</v>
      </c>
    </row>
    <row r="610" spans="1:9">
      <c r="A610" s="909" t="s">
        <v>797</v>
      </c>
      <c r="B610" s="910"/>
      <c r="C610" s="910"/>
      <c r="D610" s="910"/>
      <c r="E610" s="910"/>
      <c r="F610" s="910"/>
      <c r="G610" s="910"/>
      <c r="H610" s="910"/>
      <c r="I610" s="911"/>
    </row>
    <row r="611" spans="1:9">
      <c r="A611" s="912"/>
      <c r="B611" s="913"/>
      <c r="C611" s="913"/>
      <c r="D611" s="913"/>
      <c r="E611" s="913"/>
      <c r="F611" s="913"/>
      <c r="G611" s="913"/>
      <c r="H611" s="913"/>
      <c r="I611" s="914"/>
    </row>
    <row r="612" spans="1:9" ht="14.25" customHeight="1">
      <c r="A612" s="364"/>
      <c r="B612" s="355" t="s">
        <v>953</v>
      </c>
      <c r="C612" s="356"/>
      <c r="D612" s="356"/>
      <c r="E612" s="356"/>
      <c r="F612" s="356"/>
      <c r="G612" s="357">
        <f>I622+I626</f>
        <v>10</v>
      </c>
      <c r="H612" s="581"/>
      <c r="I612" s="350"/>
    </row>
    <row r="613" spans="1:9" ht="16.5" customHeight="1">
      <c r="A613" s="364"/>
      <c r="B613" s="355"/>
      <c r="C613" s="356"/>
      <c r="D613" s="356"/>
      <c r="E613" s="356"/>
      <c r="F613" s="356"/>
      <c r="G613" s="357"/>
      <c r="H613" s="581"/>
      <c r="I613" s="350"/>
    </row>
    <row r="614" spans="1:9" ht="15.75" customHeight="1">
      <c r="A614" s="430">
        <v>114.1</v>
      </c>
      <c r="B614" s="915" t="s">
        <v>916</v>
      </c>
      <c r="C614" s="916"/>
      <c r="D614" s="916"/>
      <c r="E614" s="916"/>
      <c r="F614" s="916"/>
      <c r="G614" s="917"/>
      <c r="H614" s="428" t="s">
        <v>973</v>
      </c>
      <c r="I614" s="431"/>
    </row>
    <row r="615" spans="1:9">
      <c r="A615" s="364"/>
      <c r="B615" s="355" t="s">
        <v>953</v>
      </c>
      <c r="C615" s="356"/>
      <c r="D615" s="356"/>
      <c r="E615" s="356"/>
      <c r="F615" s="356"/>
      <c r="G615" s="357"/>
      <c r="H615" s="581"/>
      <c r="I615" s="350"/>
    </row>
    <row r="616" spans="1:9">
      <c r="A616" s="364"/>
      <c r="B616" s="355"/>
      <c r="C616" s="356"/>
      <c r="D616" s="356"/>
      <c r="E616" s="356"/>
      <c r="F616" s="356"/>
      <c r="G616" s="357"/>
      <c r="H616" s="581"/>
      <c r="I616" s="350"/>
    </row>
    <row r="617" spans="1:9">
      <c r="A617" s="364"/>
      <c r="B617" s="355"/>
      <c r="C617" s="356"/>
      <c r="D617" s="356"/>
      <c r="E617" s="356"/>
      <c r="F617" s="356"/>
      <c r="G617" s="357"/>
      <c r="H617" s="581"/>
      <c r="I617" s="350"/>
    </row>
    <row r="618" spans="1:9" ht="18.75" customHeight="1">
      <c r="A618" s="430">
        <v>114.2</v>
      </c>
      <c r="B618" s="915" t="s">
        <v>917</v>
      </c>
      <c r="C618" s="916"/>
      <c r="D618" s="916"/>
      <c r="E618" s="916"/>
      <c r="F618" s="916"/>
      <c r="G618" s="917"/>
      <c r="H618" s="428" t="s">
        <v>973</v>
      </c>
      <c r="I618" s="431"/>
    </row>
    <row r="619" spans="1:9">
      <c r="A619" s="364"/>
      <c r="B619" s="355" t="s">
        <v>953</v>
      </c>
      <c r="C619" s="356"/>
      <c r="D619" s="356"/>
      <c r="E619" s="356"/>
      <c r="F619" s="356"/>
      <c r="G619" s="357"/>
      <c r="H619" s="581"/>
      <c r="I619" s="350"/>
    </row>
    <row r="620" spans="1:9">
      <c r="A620" s="364"/>
      <c r="B620" s="355"/>
      <c r="C620" s="356"/>
      <c r="D620" s="356"/>
      <c r="E620" s="356"/>
      <c r="F620" s="356"/>
      <c r="G620" s="357"/>
      <c r="H620" s="581"/>
      <c r="I620" s="350"/>
    </row>
    <row r="621" spans="1:9">
      <c r="A621" s="364"/>
      <c r="B621" s="355"/>
      <c r="C621" s="356"/>
      <c r="D621" s="356"/>
      <c r="E621" s="356"/>
      <c r="F621" s="356"/>
      <c r="G621" s="357"/>
      <c r="H621" s="581"/>
      <c r="I621" s="350"/>
    </row>
    <row r="622" spans="1:9" ht="18.75" customHeight="1">
      <c r="A622" s="430">
        <v>114.3</v>
      </c>
      <c r="B622" s="915" t="s">
        <v>918</v>
      </c>
      <c r="C622" s="916"/>
      <c r="D622" s="916"/>
      <c r="E622" s="916"/>
      <c r="F622" s="916"/>
      <c r="G622" s="917"/>
      <c r="H622" s="428" t="s">
        <v>977</v>
      </c>
      <c r="I622" s="431">
        <f>I623</f>
        <v>8</v>
      </c>
    </row>
    <row r="623" spans="1:9">
      <c r="A623" s="364"/>
      <c r="B623" s="355">
        <v>8</v>
      </c>
      <c r="C623" s="356"/>
      <c r="D623" s="356"/>
      <c r="E623" s="356"/>
      <c r="F623" s="356"/>
      <c r="G623" s="357"/>
      <c r="H623" s="581" t="s">
        <v>977</v>
      </c>
      <c r="I623" s="366">
        <f>B623</f>
        <v>8</v>
      </c>
    </row>
    <row r="624" spans="1:9">
      <c r="A624" s="364"/>
      <c r="B624" s="355"/>
      <c r="C624" s="356"/>
      <c r="D624" s="356"/>
      <c r="E624" s="356"/>
      <c r="F624" s="356"/>
      <c r="G624" s="357"/>
      <c r="H624" s="581"/>
      <c r="I624" s="350"/>
    </row>
    <row r="625" spans="1:9">
      <c r="A625" s="364"/>
      <c r="B625" s="355"/>
      <c r="C625" s="356"/>
      <c r="D625" s="356"/>
      <c r="E625" s="356"/>
      <c r="F625" s="356"/>
      <c r="G625" s="357"/>
      <c r="H625" s="581"/>
      <c r="I625" s="350"/>
    </row>
    <row r="626" spans="1:9" ht="18" customHeight="1">
      <c r="A626" s="430">
        <v>114.4</v>
      </c>
      <c r="B626" s="915" t="s">
        <v>919</v>
      </c>
      <c r="C626" s="916"/>
      <c r="D626" s="916"/>
      <c r="E626" s="916"/>
      <c r="F626" s="916"/>
      <c r="G626" s="917"/>
      <c r="H626" s="428" t="s">
        <v>977</v>
      </c>
      <c r="I626" s="431">
        <f>I627</f>
        <v>2</v>
      </c>
    </row>
    <row r="627" spans="1:9">
      <c r="A627" s="364"/>
      <c r="B627" s="355">
        <v>2</v>
      </c>
      <c r="C627" s="356"/>
      <c r="D627" s="356"/>
      <c r="E627" s="356"/>
      <c r="F627" s="356"/>
      <c r="G627" s="357"/>
      <c r="H627" s="581" t="s">
        <v>977</v>
      </c>
      <c r="I627" s="366">
        <f>B627</f>
        <v>2</v>
      </c>
    </row>
    <row r="628" spans="1:9">
      <c r="A628" s="364"/>
      <c r="B628" s="355"/>
      <c r="C628" s="356"/>
      <c r="D628" s="356"/>
      <c r="E628" s="356"/>
      <c r="F628" s="356"/>
      <c r="G628" s="357"/>
      <c r="H628" s="581"/>
      <c r="I628" s="350"/>
    </row>
    <row r="629" spans="1:9">
      <c r="A629" s="364"/>
      <c r="B629" s="355"/>
      <c r="C629" s="356"/>
      <c r="D629" s="356"/>
      <c r="E629" s="356"/>
      <c r="F629" s="356"/>
      <c r="G629" s="357"/>
      <c r="H629" s="581"/>
      <c r="I629" s="350"/>
    </row>
    <row r="630" spans="1:9" ht="16.5" customHeight="1">
      <c r="A630" s="430">
        <v>114.5</v>
      </c>
      <c r="B630" s="915" t="s">
        <v>920</v>
      </c>
      <c r="C630" s="916"/>
      <c r="D630" s="916"/>
      <c r="E630" s="916"/>
      <c r="F630" s="916"/>
      <c r="G630" s="917"/>
      <c r="H630" s="428" t="s">
        <v>977</v>
      </c>
      <c r="I630" s="431"/>
    </row>
    <row r="631" spans="1:9">
      <c r="A631" s="364"/>
      <c r="B631" s="355" t="s">
        <v>953</v>
      </c>
      <c r="C631" s="356"/>
      <c r="D631" s="356"/>
      <c r="E631" s="356"/>
      <c r="F631" s="356"/>
      <c r="G631" s="357"/>
      <c r="H631" s="581"/>
      <c r="I631" s="350"/>
    </row>
    <row r="632" spans="1:9">
      <c r="A632" s="364"/>
      <c r="B632" s="355"/>
      <c r="C632" s="356"/>
      <c r="D632" s="356"/>
      <c r="E632" s="356"/>
      <c r="F632" s="356"/>
      <c r="G632" s="357"/>
      <c r="H632" s="581"/>
      <c r="I632" s="350"/>
    </row>
    <row r="633" spans="1:9">
      <c r="A633" s="364"/>
      <c r="B633" s="355"/>
      <c r="C633" s="356"/>
      <c r="D633" s="356"/>
      <c r="E633" s="356"/>
      <c r="F633" s="356"/>
      <c r="G633" s="357"/>
      <c r="H633" s="581"/>
      <c r="I633" s="350"/>
    </row>
    <row r="634" spans="1:9" ht="17.25" customHeight="1">
      <c r="A634" s="430">
        <v>114.6</v>
      </c>
      <c r="B634" s="915" t="s">
        <v>921</v>
      </c>
      <c r="C634" s="916"/>
      <c r="D634" s="916"/>
      <c r="E634" s="916"/>
      <c r="F634" s="916"/>
      <c r="G634" s="917"/>
      <c r="H634" s="428" t="s">
        <v>977</v>
      </c>
      <c r="I634" s="431"/>
    </row>
    <row r="635" spans="1:9">
      <c r="A635" s="364"/>
      <c r="B635" s="355" t="s">
        <v>953</v>
      </c>
      <c r="C635" s="356"/>
      <c r="D635" s="356"/>
      <c r="E635" s="356"/>
      <c r="F635" s="356"/>
      <c r="G635" s="357"/>
      <c r="H635" s="581"/>
      <c r="I635" s="350"/>
    </row>
    <row r="636" spans="1:9">
      <c r="A636" s="364"/>
      <c r="B636" s="355"/>
      <c r="C636" s="356"/>
      <c r="D636" s="356"/>
      <c r="E636" s="356"/>
      <c r="F636" s="356"/>
      <c r="G636" s="357"/>
      <c r="H636" s="581"/>
      <c r="I636" s="350"/>
    </row>
    <row r="637" spans="1:9">
      <c r="A637" s="364"/>
      <c r="B637" s="355"/>
      <c r="C637" s="356"/>
      <c r="D637" s="356"/>
      <c r="E637" s="356"/>
      <c r="F637" s="356"/>
      <c r="G637" s="357"/>
      <c r="H637" s="581"/>
      <c r="I637" s="350"/>
    </row>
    <row r="638" spans="1:9" ht="20.25" customHeight="1">
      <c r="A638" s="430">
        <v>114.7</v>
      </c>
      <c r="B638" s="915" t="s">
        <v>909</v>
      </c>
      <c r="C638" s="916"/>
      <c r="D638" s="916"/>
      <c r="E638" s="916"/>
      <c r="F638" s="916"/>
      <c r="G638" s="917"/>
      <c r="H638" s="428" t="s">
        <v>977</v>
      </c>
      <c r="I638" s="431"/>
    </row>
    <row r="639" spans="1:9">
      <c r="A639" s="364"/>
      <c r="B639" s="355" t="s">
        <v>953</v>
      </c>
      <c r="C639" s="356"/>
      <c r="D639" s="356"/>
      <c r="E639" s="356"/>
      <c r="F639" s="356"/>
      <c r="G639" s="357"/>
      <c r="H639" s="581"/>
      <c r="I639" s="350"/>
    </row>
    <row r="640" spans="1:9">
      <c r="A640" s="364"/>
      <c r="B640" s="355"/>
      <c r="C640" s="356"/>
      <c r="D640" s="356"/>
      <c r="E640" s="356"/>
      <c r="F640" s="356"/>
      <c r="G640" s="357"/>
      <c r="H640" s="581"/>
      <c r="I640" s="350"/>
    </row>
    <row r="641" spans="1:9">
      <c r="A641" s="364"/>
      <c r="B641" s="355"/>
      <c r="C641" s="356"/>
      <c r="D641" s="356"/>
      <c r="E641" s="356"/>
      <c r="F641" s="356"/>
      <c r="G641" s="357"/>
      <c r="H641" s="581"/>
      <c r="I641" s="350"/>
    </row>
    <row r="642" spans="1:9" ht="19.5" customHeight="1">
      <c r="A642" s="430">
        <v>114.8</v>
      </c>
      <c r="B642" s="915" t="s">
        <v>913</v>
      </c>
      <c r="C642" s="916"/>
      <c r="D642" s="916"/>
      <c r="E642" s="916"/>
      <c r="F642" s="916"/>
      <c r="G642" s="917"/>
      <c r="H642" s="428" t="s">
        <v>977</v>
      </c>
      <c r="I642" s="431"/>
    </row>
    <row r="643" spans="1:9">
      <c r="A643" s="364"/>
      <c r="B643" s="355" t="s">
        <v>953</v>
      </c>
      <c r="C643" s="356"/>
      <c r="D643" s="356"/>
      <c r="E643" s="356"/>
      <c r="F643" s="356"/>
      <c r="G643" s="357"/>
      <c r="H643" s="581"/>
      <c r="I643" s="350"/>
    </row>
    <row r="644" spans="1:9">
      <c r="A644" s="364"/>
      <c r="B644" s="355"/>
      <c r="C644" s="356"/>
      <c r="D644" s="356"/>
      <c r="E644" s="356"/>
      <c r="F644" s="356"/>
      <c r="G644" s="357"/>
      <c r="H644" s="581"/>
      <c r="I644" s="350"/>
    </row>
    <row r="645" spans="1:9">
      <c r="A645" s="345"/>
      <c r="B645" s="346"/>
      <c r="C645" s="347"/>
      <c r="D645" s="347"/>
      <c r="E645" s="347"/>
      <c r="F645" s="348"/>
      <c r="G645" s="348"/>
      <c r="H645" s="358"/>
      <c r="I645" s="350"/>
    </row>
    <row r="646" spans="1:9" ht="21.75" customHeight="1">
      <c r="A646" s="380">
        <v>115</v>
      </c>
      <c r="B646" s="384" t="s">
        <v>646</v>
      </c>
      <c r="C646" s="385"/>
      <c r="D646" s="385"/>
      <c r="E646" s="385"/>
      <c r="F646" s="587"/>
      <c r="G646" s="386"/>
      <c r="H646" s="381" t="s">
        <v>989</v>
      </c>
      <c r="I646" s="382">
        <f>I659</f>
        <v>15</v>
      </c>
    </row>
    <row r="647" spans="1:9">
      <c r="A647" s="909" t="s">
        <v>798</v>
      </c>
      <c r="B647" s="910"/>
      <c r="C647" s="910"/>
      <c r="D647" s="910"/>
      <c r="E647" s="910"/>
      <c r="F647" s="910"/>
      <c r="G647" s="910"/>
      <c r="H647" s="910"/>
      <c r="I647" s="911"/>
    </row>
    <row r="648" spans="1:9">
      <c r="A648" s="912"/>
      <c r="B648" s="913"/>
      <c r="C648" s="913"/>
      <c r="D648" s="913"/>
      <c r="E648" s="913"/>
      <c r="F648" s="913"/>
      <c r="G648" s="913"/>
      <c r="H648" s="913"/>
      <c r="I648" s="914"/>
    </row>
    <row r="649" spans="1:9" ht="15.75" customHeight="1">
      <c r="A649" s="364"/>
      <c r="B649" s="541" t="s">
        <v>244</v>
      </c>
      <c r="C649" s="356"/>
      <c r="D649" s="356"/>
      <c r="E649" s="356"/>
      <c r="F649" s="356"/>
      <c r="G649" s="357"/>
      <c r="H649" s="581"/>
      <c r="I649" s="350"/>
    </row>
    <row r="650" spans="1:9" ht="15" customHeight="1">
      <c r="A650" s="364"/>
      <c r="B650" s="355"/>
      <c r="C650" s="356"/>
      <c r="D650" s="356"/>
      <c r="E650" s="356"/>
      <c r="F650" s="356"/>
      <c r="G650" s="357"/>
      <c r="H650" s="581"/>
      <c r="I650" s="350"/>
    </row>
    <row r="651" spans="1:9" ht="17.25" customHeight="1">
      <c r="A651" s="430">
        <v>115.1</v>
      </c>
      <c r="B651" s="915" t="s">
        <v>922</v>
      </c>
      <c r="C651" s="916"/>
      <c r="D651" s="916"/>
      <c r="E651" s="916"/>
      <c r="F651" s="916"/>
      <c r="G651" s="917"/>
      <c r="H651" s="428" t="s">
        <v>973</v>
      </c>
      <c r="I651" s="431">
        <f>H652</f>
        <v>0</v>
      </c>
    </row>
    <row r="652" spans="1:9" ht="15.75" customHeight="1">
      <c r="A652" s="364"/>
      <c r="B652" s="355" t="s">
        <v>953</v>
      </c>
      <c r="C652" s="356"/>
      <c r="D652" s="356"/>
      <c r="E652" s="356"/>
      <c r="F652" s="356"/>
      <c r="G652" s="357"/>
      <c r="H652" s="581"/>
      <c r="I652" s="350"/>
    </row>
    <row r="653" spans="1:9" ht="15.75" customHeight="1">
      <c r="A653" s="364"/>
      <c r="B653" s="355"/>
      <c r="C653" s="356"/>
      <c r="D653" s="356"/>
      <c r="E653" s="356"/>
      <c r="F653" s="356"/>
      <c r="G653" s="357"/>
      <c r="H653" s="581"/>
      <c r="I653" s="350"/>
    </row>
    <row r="654" spans="1:9" ht="15.75" customHeight="1">
      <c r="A654" s="364"/>
      <c r="B654" s="355"/>
      <c r="C654" s="356"/>
      <c r="D654" s="356"/>
      <c r="E654" s="356"/>
      <c r="F654" s="356"/>
      <c r="G654" s="357"/>
      <c r="H654" s="581"/>
      <c r="I654" s="350"/>
    </row>
    <row r="655" spans="1:9" ht="15.75" customHeight="1">
      <c r="A655" s="430">
        <v>115.2</v>
      </c>
      <c r="B655" s="915" t="s">
        <v>923</v>
      </c>
      <c r="C655" s="916"/>
      <c r="D655" s="916"/>
      <c r="E655" s="916"/>
      <c r="F655" s="916"/>
      <c r="G655" s="917"/>
      <c r="H655" s="428" t="s">
        <v>973</v>
      </c>
      <c r="I655" s="431"/>
    </row>
    <row r="656" spans="1:9" ht="15.75" customHeight="1">
      <c r="A656" s="364"/>
      <c r="B656" s="355" t="s">
        <v>953</v>
      </c>
      <c r="C656" s="356"/>
      <c r="D656" s="356"/>
      <c r="E656" s="356"/>
      <c r="F656" s="356"/>
      <c r="G656" s="357"/>
      <c r="H656" s="581"/>
      <c r="I656" s="350"/>
    </row>
    <row r="657" spans="1:9" ht="15.75" customHeight="1">
      <c r="A657" s="364"/>
      <c r="B657" s="355"/>
      <c r="C657" s="356"/>
      <c r="D657" s="356"/>
      <c r="E657" s="356"/>
      <c r="F657" s="356"/>
      <c r="G657" s="357"/>
      <c r="H657" s="581"/>
      <c r="I657" s="350"/>
    </row>
    <row r="658" spans="1:9" ht="15.75" customHeight="1">
      <c r="A658" s="364"/>
      <c r="B658" s="355"/>
      <c r="C658" s="356"/>
      <c r="D658" s="356"/>
      <c r="E658" s="356"/>
      <c r="F658" s="356"/>
      <c r="G658" s="357"/>
      <c r="H658" s="581"/>
      <c r="I658" s="350"/>
    </row>
    <row r="659" spans="1:9" ht="15.75" customHeight="1">
      <c r="A659" s="430">
        <v>115.3</v>
      </c>
      <c r="B659" s="915" t="s">
        <v>924</v>
      </c>
      <c r="C659" s="916"/>
      <c r="D659" s="916"/>
      <c r="E659" s="916"/>
      <c r="F659" s="916"/>
      <c r="G659" s="917"/>
      <c r="H659" s="428" t="s">
        <v>989</v>
      </c>
      <c r="I659" s="431">
        <f>H660</f>
        <v>15</v>
      </c>
    </row>
    <row r="660" spans="1:9" ht="15.75" customHeight="1">
      <c r="A660" s="364"/>
      <c r="B660" s="541" t="s">
        <v>244</v>
      </c>
      <c r="C660" s="356">
        <v>15</v>
      </c>
      <c r="D660" s="356"/>
      <c r="E660" s="356"/>
      <c r="F660" s="356"/>
      <c r="G660" s="357"/>
      <c r="H660" s="581">
        <f>C660</f>
        <v>15</v>
      </c>
      <c r="I660" s="350"/>
    </row>
    <row r="661" spans="1:9" ht="15.75" customHeight="1">
      <c r="A661" s="364"/>
      <c r="B661" s="355"/>
      <c r="C661" s="356"/>
      <c r="D661" s="356"/>
      <c r="E661" s="356"/>
      <c r="F661" s="356"/>
      <c r="G661" s="357"/>
      <c r="H661" s="581"/>
      <c r="I661" s="350"/>
    </row>
    <row r="662" spans="1:9" ht="15.75" customHeight="1">
      <c r="A662" s="364"/>
      <c r="B662" s="355"/>
      <c r="C662" s="356"/>
      <c r="D662" s="356"/>
      <c r="E662" s="356"/>
      <c r="F662" s="356"/>
      <c r="G662" s="357"/>
      <c r="H662" s="581"/>
      <c r="I662" s="350"/>
    </row>
    <row r="663" spans="1:9" ht="15.75" customHeight="1">
      <c r="A663" s="430">
        <v>115.4</v>
      </c>
      <c r="B663" s="915" t="s">
        <v>925</v>
      </c>
      <c r="C663" s="916"/>
      <c r="D663" s="916"/>
      <c r="E663" s="916"/>
      <c r="F663" s="916"/>
      <c r="G663" s="917"/>
      <c r="H663" s="428" t="s">
        <v>989</v>
      </c>
      <c r="I663" s="431"/>
    </row>
    <row r="664" spans="1:9" ht="15.75" customHeight="1">
      <c r="A664" s="364"/>
      <c r="B664" s="355" t="s">
        <v>953</v>
      </c>
      <c r="C664" s="356"/>
      <c r="D664" s="356"/>
      <c r="E664" s="356"/>
      <c r="F664" s="356"/>
      <c r="G664" s="357"/>
      <c r="H664" s="581"/>
      <c r="I664" s="350"/>
    </row>
    <row r="665" spans="1:9" ht="15.75" customHeight="1">
      <c r="A665" s="364"/>
      <c r="B665" s="355"/>
      <c r="C665" s="356"/>
      <c r="D665" s="356"/>
      <c r="E665" s="356"/>
      <c r="F665" s="356"/>
      <c r="G665" s="357"/>
      <c r="H665" s="581"/>
      <c r="I665" s="350"/>
    </row>
    <row r="666" spans="1:9" ht="15.75" customHeight="1">
      <c r="A666" s="364"/>
      <c r="B666" s="355"/>
      <c r="C666" s="356"/>
      <c r="D666" s="356"/>
      <c r="E666" s="356"/>
      <c r="F666" s="356"/>
      <c r="G666" s="357"/>
      <c r="H666" s="581"/>
      <c r="I666" s="350"/>
    </row>
    <row r="667" spans="1:9" ht="15.75" customHeight="1">
      <c r="A667" s="430">
        <v>115.5</v>
      </c>
      <c r="B667" s="915" t="s">
        <v>926</v>
      </c>
      <c r="C667" s="916"/>
      <c r="D667" s="916"/>
      <c r="E667" s="916"/>
      <c r="F667" s="916"/>
      <c r="G667" s="917"/>
      <c r="H667" s="428" t="s">
        <v>989</v>
      </c>
      <c r="I667" s="431"/>
    </row>
    <row r="668" spans="1:9" ht="15.75" customHeight="1">
      <c r="A668" s="364"/>
      <c r="B668" s="355" t="s">
        <v>953</v>
      </c>
      <c r="C668" s="356"/>
      <c r="D668" s="356"/>
      <c r="E668" s="356"/>
      <c r="F668" s="356"/>
      <c r="G668" s="357"/>
      <c r="H668" s="581"/>
      <c r="I668" s="350"/>
    </row>
    <row r="669" spans="1:9" ht="15.75" customHeight="1">
      <c r="A669" s="345"/>
      <c r="B669" s="346"/>
      <c r="C669" s="347"/>
      <c r="D669" s="347"/>
      <c r="E669" s="347"/>
      <c r="F669" s="348"/>
      <c r="G669" s="348"/>
      <c r="H669" s="358"/>
      <c r="I669" s="350"/>
    </row>
    <row r="670" spans="1:9" ht="15.75" customHeight="1">
      <c r="A670" s="345"/>
      <c r="B670" s="346"/>
      <c r="C670" s="347"/>
      <c r="D670" s="347"/>
      <c r="E670" s="347"/>
      <c r="F670" s="348"/>
      <c r="G670" s="348"/>
      <c r="H670" s="358"/>
      <c r="I670" s="350"/>
    </row>
    <row r="671" spans="1:9" ht="22.5" customHeight="1">
      <c r="A671" s="380">
        <v>116</v>
      </c>
      <c r="B671" s="384" t="s">
        <v>647</v>
      </c>
      <c r="C671" s="385"/>
      <c r="D671" s="385"/>
      <c r="E671" s="385"/>
      <c r="F671" s="587"/>
      <c r="G671" s="386"/>
      <c r="H671" s="381" t="s">
        <v>973</v>
      </c>
      <c r="I671" s="382">
        <f>SUM(G672:G682)</f>
        <v>0</v>
      </c>
    </row>
    <row r="672" spans="1:9">
      <c r="A672" s="909" t="s">
        <v>787</v>
      </c>
      <c r="B672" s="910"/>
      <c r="C672" s="910"/>
      <c r="D672" s="910"/>
      <c r="E672" s="910"/>
      <c r="F672" s="910"/>
      <c r="G672" s="910"/>
      <c r="H672" s="910"/>
      <c r="I672" s="911"/>
    </row>
    <row r="673" spans="1:9">
      <c r="A673" s="912"/>
      <c r="B673" s="913"/>
      <c r="C673" s="913"/>
      <c r="D673" s="913"/>
      <c r="E673" s="913"/>
      <c r="F673" s="913"/>
      <c r="G673" s="913"/>
      <c r="H673" s="913"/>
      <c r="I673" s="914"/>
    </row>
    <row r="674" spans="1:9" ht="15" customHeight="1">
      <c r="A674" s="345"/>
      <c r="B674" s="346" t="s">
        <v>953</v>
      </c>
      <c r="C674" s="347"/>
      <c r="D674" s="347"/>
      <c r="E674" s="347"/>
      <c r="F674" s="348"/>
      <c r="G674" s="348"/>
      <c r="H674" s="358"/>
      <c r="I674" s="350"/>
    </row>
    <row r="675" spans="1:9" ht="15.75" customHeight="1">
      <c r="A675" s="345"/>
      <c r="B675" s="346"/>
      <c r="C675" s="347"/>
      <c r="D675" s="347"/>
      <c r="E675" s="347"/>
      <c r="F675" s="348"/>
      <c r="G675" s="348"/>
      <c r="H675" s="358"/>
      <c r="I675" s="350"/>
    </row>
    <row r="676" spans="1:9" ht="14.25" customHeight="1">
      <c r="A676" s="345"/>
      <c r="B676" s="346"/>
      <c r="C676" s="347"/>
      <c r="D676" s="347"/>
      <c r="E676" s="347"/>
      <c r="F676" s="348"/>
      <c r="G676" s="348"/>
      <c r="H676" s="358"/>
      <c r="I676" s="350"/>
    </row>
    <row r="677" spans="1:9" ht="18.75" customHeight="1">
      <c r="A677" s="430">
        <v>116.1</v>
      </c>
      <c r="B677" s="915" t="s">
        <v>927</v>
      </c>
      <c r="C677" s="916"/>
      <c r="D677" s="916"/>
      <c r="E677" s="916"/>
      <c r="F677" s="916"/>
      <c r="G677" s="917"/>
      <c r="H677" s="428" t="s">
        <v>989</v>
      </c>
      <c r="I677" s="431"/>
    </row>
    <row r="678" spans="1:9" ht="14.25" customHeight="1">
      <c r="A678" s="345"/>
      <c r="B678" s="346" t="s">
        <v>953</v>
      </c>
      <c r="C678" s="347"/>
      <c r="D678" s="347"/>
      <c r="E678" s="347"/>
      <c r="F678" s="348"/>
      <c r="G678" s="348"/>
      <c r="H678" s="358"/>
      <c r="I678" s="350"/>
    </row>
    <row r="679" spans="1:9" ht="14.25" customHeight="1">
      <c r="A679" s="345"/>
      <c r="B679" s="346"/>
      <c r="C679" s="347"/>
      <c r="D679" s="347"/>
      <c r="E679" s="347"/>
      <c r="F679" s="348"/>
      <c r="G679" s="348"/>
      <c r="H679" s="358"/>
      <c r="I679" s="350"/>
    </row>
    <row r="680" spans="1:9" ht="14.25" customHeight="1">
      <c r="A680" s="345"/>
      <c r="B680" s="346"/>
      <c r="C680" s="347"/>
      <c r="D680" s="347"/>
      <c r="E680" s="347"/>
      <c r="F680" s="348"/>
      <c r="G680" s="348"/>
      <c r="H680" s="358"/>
      <c r="I680" s="350"/>
    </row>
    <row r="681" spans="1:9" ht="17.25" customHeight="1">
      <c r="A681" s="430">
        <v>116.2</v>
      </c>
      <c r="B681" s="915" t="s">
        <v>931</v>
      </c>
      <c r="C681" s="916"/>
      <c r="D681" s="916"/>
      <c r="E681" s="916"/>
      <c r="F681" s="916"/>
      <c r="G681" s="917"/>
      <c r="H681" s="428" t="s">
        <v>977</v>
      </c>
      <c r="I681" s="431"/>
    </row>
    <row r="682" spans="1:9" ht="15" customHeight="1">
      <c r="A682" s="345"/>
      <c r="B682" s="346" t="s">
        <v>953</v>
      </c>
      <c r="C682" s="347"/>
      <c r="D682" s="347"/>
      <c r="E682" s="347"/>
      <c r="F682" s="348"/>
      <c r="G682" s="348"/>
      <c r="H682" s="358"/>
      <c r="I682" s="350"/>
    </row>
    <row r="683" spans="1:9" ht="15" customHeight="1">
      <c r="A683" s="345"/>
      <c r="B683" s="346"/>
      <c r="C683" s="347"/>
      <c r="D683" s="347"/>
      <c r="E683" s="347"/>
      <c r="F683" s="348"/>
      <c r="G683" s="348"/>
      <c r="H683" s="358"/>
      <c r="I683" s="350"/>
    </row>
    <row r="684" spans="1:9" ht="15" customHeight="1">
      <c r="A684" s="345"/>
      <c r="B684" s="346"/>
      <c r="C684" s="347"/>
      <c r="D684" s="347"/>
      <c r="E684" s="347"/>
      <c r="F684" s="348"/>
      <c r="G684" s="348"/>
      <c r="H684" s="358"/>
      <c r="I684" s="350"/>
    </row>
    <row r="685" spans="1:9" ht="19.5" customHeight="1">
      <c r="A685" s="407">
        <v>2</v>
      </c>
      <c r="B685" s="408" t="s">
        <v>609</v>
      </c>
      <c r="C685" s="409"/>
      <c r="D685" s="409"/>
      <c r="E685" s="409"/>
      <c r="F685" s="410"/>
      <c r="G685" s="410"/>
      <c r="H685" s="411"/>
      <c r="I685" s="412"/>
    </row>
    <row r="686" spans="1:9" ht="22.5" customHeight="1">
      <c r="A686" s="380">
        <v>200</v>
      </c>
      <c r="B686" s="384" t="s">
        <v>648</v>
      </c>
      <c r="C686" s="385"/>
      <c r="D686" s="385"/>
      <c r="E686" s="385"/>
      <c r="F686" s="587"/>
      <c r="G686" s="386"/>
      <c r="H686" s="381" t="s">
        <v>973</v>
      </c>
      <c r="I686" s="382">
        <f>SUM(G687:G692)</f>
        <v>0</v>
      </c>
    </row>
    <row r="687" spans="1:9">
      <c r="A687" s="909" t="s">
        <v>799</v>
      </c>
      <c r="B687" s="910"/>
      <c r="C687" s="910"/>
      <c r="D687" s="910"/>
      <c r="E687" s="910"/>
      <c r="F687" s="910"/>
      <c r="G687" s="910"/>
      <c r="H687" s="910"/>
      <c r="I687" s="911"/>
    </row>
    <row r="688" spans="1:9">
      <c r="A688" s="912"/>
      <c r="B688" s="913"/>
      <c r="C688" s="913"/>
      <c r="D688" s="913"/>
      <c r="E688" s="913"/>
      <c r="F688" s="913"/>
      <c r="G688" s="913"/>
      <c r="H688" s="913"/>
      <c r="I688" s="914"/>
    </row>
    <row r="689" spans="1:9">
      <c r="A689" s="345"/>
      <c r="B689" s="346" t="s">
        <v>953</v>
      </c>
      <c r="C689" s="347"/>
      <c r="D689" s="347"/>
      <c r="E689" s="347"/>
      <c r="F689" s="348"/>
      <c r="G689" s="348"/>
      <c r="H689" s="358"/>
      <c r="I689" s="350"/>
    </row>
    <row r="690" spans="1:9">
      <c r="A690" s="345"/>
      <c r="B690" s="346"/>
      <c r="C690" s="347"/>
      <c r="D690" s="347"/>
      <c r="E690" s="347"/>
      <c r="F690" s="348"/>
      <c r="G690" s="348"/>
      <c r="H690" s="358"/>
      <c r="I690" s="350"/>
    </row>
    <row r="691" spans="1:9">
      <c r="A691" s="345"/>
      <c r="B691" s="346"/>
      <c r="C691" s="347"/>
      <c r="D691" s="347"/>
      <c r="E691" s="347"/>
      <c r="F691" s="348"/>
      <c r="G691" s="348"/>
      <c r="H691" s="358"/>
      <c r="I691" s="350"/>
    </row>
    <row r="692" spans="1:9">
      <c r="A692" s="345"/>
      <c r="B692" s="346"/>
      <c r="C692" s="347"/>
      <c r="D692" s="347"/>
      <c r="E692" s="347"/>
      <c r="F692" s="348"/>
      <c r="G692" s="348"/>
      <c r="H692" s="358"/>
      <c r="I692" s="350"/>
    </row>
    <row r="693" spans="1:9" ht="16.5" customHeight="1">
      <c r="A693" s="430">
        <v>200.1</v>
      </c>
      <c r="B693" s="915" t="s">
        <v>932</v>
      </c>
      <c r="C693" s="916"/>
      <c r="D693" s="916"/>
      <c r="E693" s="916"/>
      <c r="F693" s="916"/>
      <c r="G693" s="917"/>
      <c r="H693" s="428" t="s">
        <v>973</v>
      </c>
      <c r="I693" s="431"/>
    </row>
    <row r="694" spans="1:9">
      <c r="A694" s="345"/>
      <c r="B694" s="346" t="s">
        <v>953</v>
      </c>
      <c r="C694" s="347"/>
      <c r="D694" s="347"/>
      <c r="E694" s="347"/>
      <c r="F694" s="348"/>
      <c r="G694" s="348"/>
      <c r="H694" s="358"/>
      <c r="I694" s="350"/>
    </row>
    <row r="695" spans="1:9">
      <c r="A695" s="345"/>
      <c r="B695" s="346"/>
      <c r="C695" s="347"/>
      <c r="D695" s="347"/>
      <c r="E695" s="347"/>
      <c r="F695" s="348"/>
      <c r="G695" s="348"/>
      <c r="H695" s="358"/>
      <c r="I695" s="350"/>
    </row>
    <row r="696" spans="1:9">
      <c r="A696" s="345"/>
      <c r="B696" s="346"/>
      <c r="C696" s="347"/>
      <c r="D696" s="347"/>
      <c r="E696" s="347"/>
      <c r="F696" s="348"/>
      <c r="G696" s="348"/>
      <c r="H696" s="358"/>
      <c r="I696" s="350"/>
    </row>
    <row r="697" spans="1:9" ht="18" customHeight="1">
      <c r="A697" s="430">
        <v>200.2</v>
      </c>
      <c r="B697" s="915" t="s">
        <v>933</v>
      </c>
      <c r="C697" s="916"/>
      <c r="D697" s="916"/>
      <c r="E697" s="916"/>
      <c r="F697" s="916"/>
      <c r="G697" s="917"/>
      <c r="H697" s="428" t="s">
        <v>977</v>
      </c>
      <c r="I697" s="431"/>
    </row>
    <row r="698" spans="1:9">
      <c r="A698" s="345"/>
      <c r="B698" s="346" t="s">
        <v>953</v>
      </c>
      <c r="C698" s="347"/>
      <c r="D698" s="347"/>
      <c r="E698" s="347"/>
      <c r="F698" s="348"/>
      <c r="G698" s="348"/>
      <c r="H698" s="358"/>
      <c r="I698" s="350"/>
    </row>
    <row r="699" spans="1:9">
      <c r="A699" s="345"/>
      <c r="B699" s="346"/>
      <c r="C699" s="347"/>
      <c r="D699" s="347"/>
      <c r="E699" s="347"/>
      <c r="F699" s="348"/>
      <c r="G699" s="348"/>
      <c r="H699" s="358"/>
      <c r="I699" s="350"/>
    </row>
    <row r="700" spans="1:9">
      <c r="A700" s="345"/>
      <c r="B700" s="346"/>
      <c r="C700" s="347"/>
      <c r="D700" s="347"/>
      <c r="E700" s="347"/>
      <c r="F700" s="348"/>
      <c r="G700" s="348"/>
      <c r="H700" s="358"/>
      <c r="I700" s="350"/>
    </row>
    <row r="701" spans="1:9" ht="19.5" customHeight="1">
      <c r="A701" s="430">
        <v>200.3</v>
      </c>
      <c r="B701" s="915" t="s">
        <v>934</v>
      </c>
      <c r="C701" s="916"/>
      <c r="D701" s="916"/>
      <c r="E701" s="916"/>
      <c r="F701" s="916"/>
      <c r="G701" s="917"/>
      <c r="H701" s="428" t="s">
        <v>977</v>
      </c>
      <c r="I701" s="431"/>
    </row>
    <row r="702" spans="1:9">
      <c r="A702" s="345"/>
      <c r="B702" s="346" t="s">
        <v>953</v>
      </c>
      <c r="C702" s="347"/>
      <c r="D702" s="347"/>
      <c r="E702" s="347"/>
      <c r="F702" s="348"/>
      <c r="G702" s="348"/>
      <c r="H702" s="358"/>
      <c r="I702" s="350"/>
    </row>
    <row r="703" spans="1:9">
      <c r="A703" s="345"/>
      <c r="B703" s="346"/>
      <c r="C703" s="347"/>
      <c r="D703" s="347"/>
      <c r="E703" s="347"/>
      <c r="F703" s="348"/>
      <c r="G703" s="348"/>
      <c r="H703" s="358"/>
      <c r="I703" s="350"/>
    </row>
    <row r="704" spans="1:9">
      <c r="A704" s="345"/>
      <c r="B704" s="346"/>
      <c r="C704" s="347"/>
      <c r="D704" s="347"/>
      <c r="E704" s="347"/>
      <c r="F704" s="348"/>
      <c r="G704" s="348"/>
      <c r="H704" s="358"/>
      <c r="I704" s="350"/>
    </row>
    <row r="705" spans="1:9" ht="16.5" customHeight="1">
      <c r="A705" s="430">
        <v>200.4</v>
      </c>
      <c r="B705" s="915" t="s">
        <v>935</v>
      </c>
      <c r="C705" s="916"/>
      <c r="D705" s="916"/>
      <c r="E705" s="916"/>
      <c r="F705" s="916"/>
      <c r="G705" s="917"/>
      <c r="H705" s="428" t="s">
        <v>977</v>
      </c>
      <c r="I705" s="431"/>
    </row>
    <row r="706" spans="1:9">
      <c r="A706" s="345"/>
      <c r="B706" s="346" t="s">
        <v>953</v>
      </c>
      <c r="C706" s="347"/>
      <c r="D706" s="347"/>
      <c r="E706" s="347"/>
      <c r="F706" s="348"/>
      <c r="G706" s="348"/>
      <c r="H706" s="358"/>
      <c r="I706" s="350"/>
    </row>
    <row r="707" spans="1:9">
      <c r="A707" s="345"/>
      <c r="B707" s="346"/>
      <c r="C707" s="347"/>
      <c r="D707" s="347"/>
      <c r="E707" s="347"/>
      <c r="F707" s="348"/>
      <c r="G707" s="348"/>
      <c r="H707" s="358"/>
      <c r="I707" s="350"/>
    </row>
    <row r="708" spans="1:9">
      <c r="A708" s="345"/>
      <c r="B708" s="346"/>
      <c r="C708" s="347"/>
      <c r="D708" s="347"/>
      <c r="E708" s="347"/>
      <c r="F708" s="348"/>
      <c r="G708" s="348"/>
      <c r="H708" s="358"/>
      <c r="I708" s="350"/>
    </row>
    <row r="709" spans="1:9" ht="17.25" customHeight="1">
      <c r="A709" s="430">
        <v>200.5</v>
      </c>
      <c r="B709" s="915" t="s">
        <v>936</v>
      </c>
      <c r="C709" s="916"/>
      <c r="D709" s="916"/>
      <c r="E709" s="916"/>
      <c r="F709" s="916"/>
      <c r="G709" s="917"/>
      <c r="H709" s="428" t="s">
        <v>973</v>
      </c>
      <c r="I709" s="431"/>
    </row>
    <row r="710" spans="1:9">
      <c r="A710" s="345"/>
      <c r="B710" s="346" t="s">
        <v>953</v>
      </c>
      <c r="C710" s="347"/>
      <c r="D710" s="347"/>
      <c r="E710" s="347"/>
      <c r="F710" s="348"/>
      <c r="G710" s="348"/>
      <c r="H710" s="358"/>
      <c r="I710" s="350"/>
    </row>
    <row r="711" spans="1:9">
      <c r="A711" s="345"/>
      <c r="B711" s="346"/>
      <c r="C711" s="347"/>
      <c r="D711" s="347"/>
      <c r="E711" s="347"/>
      <c r="F711" s="348"/>
      <c r="G711" s="348"/>
      <c r="H711" s="358"/>
      <c r="I711" s="350"/>
    </row>
    <row r="712" spans="1:9">
      <c r="A712" s="345"/>
      <c r="B712" s="346"/>
      <c r="C712" s="347"/>
      <c r="D712" s="347"/>
      <c r="E712" s="347"/>
      <c r="F712" s="348"/>
      <c r="G712" s="348"/>
      <c r="H712" s="358"/>
      <c r="I712" s="350"/>
    </row>
    <row r="713" spans="1:9" ht="17.25" customHeight="1">
      <c r="A713" s="430">
        <v>200.6</v>
      </c>
      <c r="B713" s="915" t="s">
        <v>903</v>
      </c>
      <c r="C713" s="916"/>
      <c r="D713" s="916"/>
      <c r="E713" s="916"/>
      <c r="F713" s="916"/>
      <c r="G713" s="917"/>
      <c r="H713" s="428" t="s">
        <v>973</v>
      </c>
      <c r="I713" s="431"/>
    </row>
    <row r="714" spans="1:9" ht="15.75" customHeight="1">
      <c r="A714" s="345"/>
      <c r="B714" s="448" t="s">
        <v>953</v>
      </c>
      <c r="C714" s="449"/>
      <c r="D714" s="449"/>
      <c r="E714" s="449"/>
      <c r="F714" s="588"/>
      <c r="G714" s="450"/>
      <c r="H714" s="358"/>
      <c r="I714" s="350"/>
    </row>
    <row r="715" spans="1:9" ht="15.75" customHeight="1">
      <c r="A715" s="345"/>
      <c r="B715" s="346"/>
      <c r="C715" s="347"/>
      <c r="D715" s="347"/>
      <c r="E715" s="347"/>
      <c r="F715" s="348"/>
      <c r="G715" s="348"/>
      <c r="H715" s="358"/>
      <c r="I715" s="350"/>
    </row>
    <row r="716" spans="1:9" ht="17.25" customHeight="1">
      <c r="A716" s="345"/>
      <c r="B716" s="346"/>
      <c r="C716" s="347"/>
      <c r="D716" s="347"/>
      <c r="E716" s="347"/>
      <c r="F716" s="348"/>
      <c r="G716" s="348"/>
      <c r="H716" s="358"/>
      <c r="I716" s="350"/>
    </row>
    <row r="717" spans="1:9" ht="21" customHeight="1">
      <c r="A717" s="380">
        <v>201</v>
      </c>
      <c r="B717" s="384" t="s">
        <v>752</v>
      </c>
      <c r="C717" s="385"/>
      <c r="D717" s="385"/>
      <c r="E717" s="385"/>
      <c r="F717" s="587"/>
      <c r="G717" s="386"/>
      <c r="H717" s="381" t="s">
        <v>973</v>
      </c>
      <c r="I717" s="382">
        <f>SUM(G718:G723)</f>
        <v>0</v>
      </c>
    </row>
    <row r="718" spans="1:9">
      <c r="A718" s="909" t="s">
        <v>800</v>
      </c>
      <c r="B718" s="910"/>
      <c r="C718" s="910"/>
      <c r="D718" s="910"/>
      <c r="E718" s="910"/>
      <c r="F718" s="910"/>
      <c r="G718" s="910"/>
      <c r="H718" s="910"/>
      <c r="I718" s="911"/>
    </row>
    <row r="719" spans="1:9">
      <c r="A719" s="912"/>
      <c r="B719" s="913"/>
      <c r="C719" s="913"/>
      <c r="D719" s="913"/>
      <c r="E719" s="913"/>
      <c r="F719" s="913"/>
      <c r="G719" s="913"/>
      <c r="H719" s="913"/>
      <c r="I719" s="914"/>
    </row>
    <row r="720" spans="1:9">
      <c r="A720" s="345"/>
      <c r="B720" s="346" t="s">
        <v>953</v>
      </c>
      <c r="C720" s="347"/>
      <c r="D720" s="347"/>
      <c r="E720" s="347"/>
      <c r="F720" s="348"/>
      <c r="G720" s="348"/>
      <c r="H720" s="358"/>
      <c r="I720" s="350"/>
    </row>
    <row r="721" spans="1:9">
      <c r="A721" s="345"/>
      <c r="B721" s="346"/>
      <c r="C721" s="347"/>
      <c r="D721" s="347"/>
      <c r="E721" s="347"/>
      <c r="F721" s="348"/>
      <c r="G721" s="348"/>
      <c r="H721" s="358"/>
      <c r="I721" s="350"/>
    </row>
    <row r="722" spans="1:9">
      <c r="A722" s="345"/>
      <c r="B722" s="346"/>
      <c r="C722" s="347"/>
      <c r="D722" s="347"/>
      <c r="E722" s="347"/>
      <c r="F722" s="348"/>
      <c r="G722" s="348"/>
      <c r="H722" s="358"/>
      <c r="I722" s="350"/>
    </row>
    <row r="723" spans="1:9">
      <c r="A723" s="345"/>
      <c r="B723" s="346"/>
      <c r="C723" s="347"/>
      <c r="D723" s="347"/>
      <c r="E723" s="347"/>
      <c r="F723" s="348"/>
      <c r="G723" s="348"/>
      <c r="H723" s="358"/>
      <c r="I723" s="350"/>
    </row>
    <row r="724" spans="1:9" ht="21.75" customHeight="1">
      <c r="A724" s="380">
        <v>202</v>
      </c>
      <c r="B724" s="384" t="s">
        <v>649</v>
      </c>
      <c r="C724" s="385"/>
      <c r="D724" s="385"/>
      <c r="E724" s="385"/>
      <c r="F724" s="587"/>
      <c r="G724" s="386"/>
      <c r="H724" s="381" t="s">
        <v>973</v>
      </c>
      <c r="I724" s="382">
        <f>SUM(G727:G730)</f>
        <v>0</v>
      </c>
    </row>
    <row r="725" spans="1:9">
      <c r="A725" s="886" t="s">
        <v>801</v>
      </c>
      <c r="B725" s="887"/>
      <c r="C725" s="887"/>
      <c r="D725" s="887"/>
      <c r="E725" s="887"/>
      <c r="F725" s="887"/>
      <c r="G725" s="887"/>
      <c r="H725" s="887"/>
      <c r="I725" s="888"/>
    </row>
    <row r="726" spans="1:9">
      <c r="A726" s="889"/>
      <c r="B726" s="890"/>
      <c r="C726" s="890"/>
      <c r="D726" s="890"/>
      <c r="E726" s="890"/>
      <c r="F726" s="890"/>
      <c r="G726" s="890"/>
      <c r="H726" s="890"/>
      <c r="I726" s="891"/>
    </row>
    <row r="727" spans="1:9">
      <c r="A727" s="345"/>
      <c r="B727" s="346" t="s">
        <v>953</v>
      </c>
      <c r="C727" s="347"/>
      <c r="D727" s="347"/>
      <c r="E727" s="347"/>
      <c r="F727" s="348"/>
      <c r="G727" s="348"/>
      <c r="H727" s="358"/>
      <c r="I727" s="350"/>
    </row>
    <row r="728" spans="1:9">
      <c r="A728" s="345"/>
      <c r="B728" s="346"/>
      <c r="C728" s="347"/>
      <c r="D728" s="347"/>
      <c r="E728" s="347"/>
      <c r="F728" s="348"/>
      <c r="G728" s="348"/>
      <c r="H728" s="358"/>
      <c r="I728" s="350"/>
    </row>
    <row r="729" spans="1:9">
      <c r="A729" s="345"/>
      <c r="B729" s="346"/>
      <c r="C729" s="347"/>
      <c r="D729" s="347"/>
      <c r="E729" s="347"/>
      <c r="F729" s="348"/>
      <c r="G729" s="348"/>
      <c r="H729" s="358"/>
      <c r="I729" s="350"/>
    </row>
    <row r="730" spans="1:9">
      <c r="A730" s="345"/>
      <c r="B730" s="346"/>
      <c r="C730" s="347"/>
      <c r="D730" s="347"/>
      <c r="E730" s="347"/>
      <c r="F730" s="348"/>
      <c r="G730" s="348"/>
      <c r="H730" s="358"/>
      <c r="I730" s="350"/>
    </row>
    <row r="731" spans="1:9" ht="21.75" customHeight="1">
      <c r="A731" s="380">
        <v>203</v>
      </c>
      <c r="B731" s="384" t="s">
        <v>650</v>
      </c>
      <c r="C731" s="385"/>
      <c r="D731" s="385"/>
      <c r="E731" s="385"/>
      <c r="F731" s="587"/>
      <c r="G731" s="386"/>
      <c r="H731" s="381" t="s">
        <v>973</v>
      </c>
      <c r="I731" s="382">
        <f>SUM(G734:G737)</f>
        <v>0</v>
      </c>
    </row>
    <row r="732" spans="1:9">
      <c r="A732" s="909" t="s">
        <v>802</v>
      </c>
      <c r="B732" s="910"/>
      <c r="C732" s="910"/>
      <c r="D732" s="910"/>
      <c r="E732" s="910"/>
      <c r="F732" s="910"/>
      <c r="G732" s="910"/>
      <c r="H732" s="910"/>
      <c r="I732" s="911"/>
    </row>
    <row r="733" spans="1:9">
      <c r="A733" s="912"/>
      <c r="B733" s="913"/>
      <c r="C733" s="913"/>
      <c r="D733" s="913"/>
      <c r="E733" s="913"/>
      <c r="F733" s="913"/>
      <c r="G733" s="913"/>
      <c r="H733" s="913"/>
      <c r="I733" s="914"/>
    </row>
    <row r="734" spans="1:9">
      <c r="A734" s="345"/>
      <c r="B734" s="346" t="s">
        <v>953</v>
      </c>
      <c r="C734" s="347"/>
      <c r="D734" s="347"/>
      <c r="E734" s="347"/>
      <c r="F734" s="348"/>
      <c r="G734" s="348"/>
      <c r="H734" s="358"/>
      <c r="I734" s="350"/>
    </row>
    <row r="735" spans="1:9">
      <c r="A735" s="345"/>
      <c r="B735" s="346"/>
      <c r="C735" s="347"/>
      <c r="D735" s="347"/>
      <c r="E735" s="347"/>
      <c r="F735" s="348"/>
      <c r="G735" s="348"/>
      <c r="H735" s="358"/>
      <c r="I735" s="350"/>
    </row>
    <row r="736" spans="1:9">
      <c r="A736" s="345"/>
      <c r="B736" s="346"/>
      <c r="C736" s="347"/>
      <c r="D736" s="347"/>
      <c r="E736" s="347"/>
      <c r="F736" s="348"/>
      <c r="G736" s="348"/>
      <c r="H736" s="358"/>
      <c r="I736" s="350"/>
    </row>
    <row r="737" spans="1:9">
      <c r="A737" s="345"/>
      <c r="B737" s="346"/>
      <c r="C737" s="347"/>
      <c r="D737" s="347"/>
      <c r="E737" s="347"/>
      <c r="F737" s="348"/>
      <c r="G737" s="348"/>
      <c r="H737" s="358"/>
      <c r="I737" s="350"/>
    </row>
    <row r="738" spans="1:9" ht="24.75" customHeight="1">
      <c r="A738" s="380">
        <v>204</v>
      </c>
      <c r="B738" s="384" t="s">
        <v>651</v>
      </c>
      <c r="C738" s="385"/>
      <c r="D738" s="385"/>
      <c r="E738" s="385"/>
      <c r="F738" s="587"/>
      <c r="G738" s="386"/>
      <c r="H738" s="381" t="s">
        <v>977</v>
      </c>
      <c r="I738" s="382">
        <f>SUM(G739:G744)</f>
        <v>0</v>
      </c>
    </row>
    <row r="739" spans="1:9">
      <c r="A739" s="909" t="s">
        <v>803</v>
      </c>
      <c r="B739" s="910"/>
      <c r="C739" s="910"/>
      <c r="D739" s="910"/>
      <c r="E739" s="910"/>
      <c r="F739" s="910"/>
      <c r="G739" s="910"/>
      <c r="H739" s="910"/>
      <c r="I739" s="911"/>
    </row>
    <row r="740" spans="1:9">
      <c r="A740" s="912"/>
      <c r="B740" s="913"/>
      <c r="C740" s="913"/>
      <c r="D740" s="913"/>
      <c r="E740" s="913"/>
      <c r="F740" s="913"/>
      <c r="G740" s="913"/>
      <c r="H740" s="913"/>
      <c r="I740" s="914"/>
    </row>
    <row r="741" spans="1:9">
      <c r="A741" s="345"/>
      <c r="B741" s="346" t="s">
        <v>953</v>
      </c>
      <c r="C741" s="347"/>
      <c r="D741" s="347"/>
      <c r="E741" s="347"/>
      <c r="F741" s="348"/>
      <c r="G741" s="348"/>
      <c r="H741" s="358"/>
      <c r="I741" s="350"/>
    </row>
    <row r="742" spans="1:9">
      <c r="A742" s="345"/>
      <c r="B742" s="346"/>
      <c r="C742" s="347"/>
      <c r="D742" s="347"/>
      <c r="E742" s="347"/>
      <c r="F742" s="348"/>
      <c r="G742" s="348"/>
      <c r="H742" s="358"/>
      <c r="I742" s="350"/>
    </row>
    <row r="743" spans="1:9">
      <c r="A743" s="345"/>
      <c r="B743" s="346"/>
      <c r="C743" s="347"/>
      <c r="D743" s="347"/>
      <c r="E743" s="347"/>
      <c r="F743" s="348"/>
      <c r="G743" s="348"/>
      <c r="H743" s="358"/>
      <c r="I743" s="350"/>
    </row>
    <row r="744" spans="1:9">
      <c r="A744" s="345"/>
      <c r="B744" s="346"/>
      <c r="C744" s="347"/>
      <c r="D744" s="347"/>
      <c r="E744" s="347"/>
      <c r="F744" s="348"/>
      <c r="G744" s="348"/>
      <c r="H744" s="358"/>
      <c r="I744" s="350"/>
    </row>
    <row r="745" spans="1:9" ht="24" customHeight="1">
      <c r="A745" s="380">
        <v>205</v>
      </c>
      <c r="B745" s="384" t="s">
        <v>652</v>
      </c>
      <c r="C745" s="385"/>
      <c r="D745" s="385"/>
      <c r="E745" s="385"/>
      <c r="F745" s="587"/>
      <c r="G745" s="386"/>
      <c r="H745" s="381" t="s">
        <v>977</v>
      </c>
      <c r="I745" s="382">
        <f>SUM(G746:G749)</f>
        <v>0</v>
      </c>
    </row>
    <row r="746" spans="1:9">
      <c r="A746" s="909" t="s">
        <v>804</v>
      </c>
      <c r="B746" s="910"/>
      <c r="C746" s="910"/>
      <c r="D746" s="910"/>
      <c r="E746" s="910"/>
      <c r="F746" s="910"/>
      <c r="G746" s="910"/>
      <c r="H746" s="910"/>
      <c r="I746" s="911"/>
    </row>
    <row r="747" spans="1:9">
      <c r="A747" s="912"/>
      <c r="B747" s="913"/>
      <c r="C747" s="913"/>
      <c r="D747" s="913"/>
      <c r="E747" s="913"/>
      <c r="F747" s="913"/>
      <c r="G747" s="913"/>
      <c r="H747" s="913"/>
      <c r="I747" s="914"/>
    </row>
    <row r="748" spans="1:9">
      <c r="A748" s="345"/>
      <c r="B748" s="346" t="s">
        <v>953</v>
      </c>
      <c r="C748" s="347"/>
      <c r="D748" s="347"/>
      <c r="E748" s="347"/>
      <c r="F748" s="348"/>
      <c r="G748" s="348"/>
      <c r="H748" s="358"/>
      <c r="I748" s="350"/>
    </row>
    <row r="749" spans="1:9">
      <c r="A749" s="345"/>
      <c r="B749" s="346"/>
      <c r="C749" s="347"/>
      <c r="D749" s="347"/>
      <c r="E749" s="347"/>
      <c r="F749" s="348"/>
      <c r="G749" s="348"/>
      <c r="H749" s="358"/>
      <c r="I749" s="350"/>
    </row>
    <row r="750" spans="1:9">
      <c r="A750" s="345"/>
      <c r="B750" s="346"/>
      <c r="C750" s="347"/>
      <c r="D750" s="347"/>
      <c r="E750" s="347"/>
      <c r="F750" s="348"/>
      <c r="G750" s="348"/>
      <c r="H750" s="358"/>
      <c r="I750" s="350"/>
    </row>
    <row r="751" spans="1:9">
      <c r="A751" s="345"/>
      <c r="B751" s="346"/>
      <c r="C751" s="347"/>
      <c r="D751" s="347"/>
      <c r="E751" s="347"/>
      <c r="F751" s="348"/>
      <c r="G751" s="348"/>
      <c r="H751" s="358"/>
      <c r="I751" s="350"/>
    </row>
    <row r="752" spans="1:9" ht="27" customHeight="1">
      <c r="A752" s="380">
        <v>206</v>
      </c>
      <c r="B752" s="384" t="s">
        <v>744</v>
      </c>
      <c r="C752" s="385"/>
      <c r="D752" s="385"/>
      <c r="E752" s="385"/>
      <c r="F752" s="587"/>
      <c r="G752" s="386"/>
      <c r="H752" s="381" t="s">
        <v>973</v>
      </c>
      <c r="I752" s="382">
        <f>SUM(G755:G757)</f>
        <v>45.7</v>
      </c>
    </row>
    <row r="753" spans="1:9">
      <c r="A753" s="909" t="s">
        <v>805</v>
      </c>
      <c r="B753" s="910"/>
      <c r="C753" s="910"/>
      <c r="D753" s="910"/>
      <c r="E753" s="910"/>
      <c r="F753" s="910"/>
      <c r="G753" s="910"/>
      <c r="H753" s="910"/>
      <c r="I753" s="911"/>
    </row>
    <row r="754" spans="1:9">
      <c r="A754" s="912"/>
      <c r="B754" s="913"/>
      <c r="C754" s="913"/>
      <c r="D754" s="913"/>
      <c r="E754" s="913"/>
      <c r="F754" s="913"/>
      <c r="G754" s="913"/>
      <c r="H754" s="913"/>
      <c r="I754" s="914"/>
    </row>
    <row r="755" spans="1:9">
      <c r="A755" s="364"/>
      <c r="B755" s="355" t="s">
        <v>245</v>
      </c>
      <c r="C755" s="452"/>
      <c r="D755" s="456"/>
      <c r="E755" s="456"/>
      <c r="F755" s="456"/>
      <c r="G755" s="456">
        <f>I758</f>
        <v>45.7</v>
      </c>
      <c r="H755" s="365"/>
      <c r="I755" s="350"/>
    </row>
    <row r="756" spans="1:9">
      <c r="A756" s="364"/>
      <c r="B756" s="355"/>
      <c r="C756" s="356"/>
      <c r="D756" s="356"/>
      <c r="E756" s="356"/>
      <c r="F756" s="356"/>
      <c r="G756" s="357"/>
      <c r="H756" s="365"/>
      <c r="I756" s="350"/>
    </row>
    <row r="757" spans="1:9">
      <c r="A757" s="364"/>
      <c r="B757" s="355"/>
      <c r="C757" s="356"/>
      <c r="D757" s="356"/>
      <c r="E757" s="356"/>
      <c r="F757" s="356"/>
      <c r="G757" s="357"/>
      <c r="H757" s="365"/>
      <c r="I757" s="350"/>
    </row>
    <row r="758" spans="1:9" ht="16.5" customHeight="1">
      <c r="A758" s="430">
        <v>206.1</v>
      </c>
      <c r="B758" s="915" t="s">
        <v>653</v>
      </c>
      <c r="C758" s="916"/>
      <c r="D758" s="916"/>
      <c r="E758" s="916"/>
      <c r="F758" s="916"/>
      <c r="G758" s="917"/>
      <c r="H758" s="427" t="s">
        <v>973</v>
      </c>
      <c r="I758" s="431">
        <f>+I759</f>
        <v>45.7</v>
      </c>
    </row>
    <row r="759" spans="1:9" ht="25.5" customHeight="1">
      <c r="A759" s="364"/>
      <c r="B759" s="892" t="s">
        <v>839</v>
      </c>
      <c r="C759" s="893"/>
      <c r="D759" s="893"/>
      <c r="E759" s="893"/>
      <c r="F759" s="893"/>
      <c r="G759" s="894"/>
      <c r="H759" s="365" t="s">
        <v>973</v>
      </c>
      <c r="I759" s="513">
        <f>+G760</f>
        <v>45.7</v>
      </c>
    </row>
    <row r="760" spans="1:9" ht="15" customHeight="1">
      <c r="A760" s="364"/>
      <c r="B760" s="355" t="s">
        <v>245</v>
      </c>
      <c r="C760" s="356"/>
      <c r="D760" s="356"/>
      <c r="E760" s="356"/>
      <c r="F760" s="356"/>
      <c r="G760" s="456">
        <f>(5*4.198)+(5*4.942)</f>
        <v>45.7</v>
      </c>
      <c r="H760" s="365"/>
      <c r="I760" s="350"/>
    </row>
    <row r="761" spans="1:9" ht="17.25" customHeight="1">
      <c r="A761" s="430">
        <v>206.2</v>
      </c>
      <c r="B761" s="915" t="s">
        <v>903</v>
      </c>
      <c r="C761" s="916"/>
      <c r="D761" s="916"/>
      <c r="E761" s="916"/>
      <c r="F761" s="916"/>
      <c r="G761" s="917"/>
      <c r="H761" s="427" t="s">
        <v>973</v>
      </c>
      <c r="I761" s="431">
        <f>+I762</f>
        <v>45.7</v>
      </c>
    </row>
    <row r="762" spans="1:9" ht="19.5" customHeight="1">
      <c r="A762" s="364"/>
      <c r="B762" s="903" t="s">
        <v>840</v>
      </c>
      <c r="C762" s="904"/>
      <c r="D762" s="904"/>
      <c r="E762" s="904"/>
      <c r="F762" s="904"/>
      <c r="G762" s="905"/>
      <c r="H762" s="365" t="s">
        <v>973</v>
      </c>
      <c r="I762" s="513">
        <f>+G763</f>
        <v>45.7</v>
      </c>
    </row>
    <row r="763" spans="1:9" ht="16.5" customHeight="1">
      <c r="A763" s="364"/>
      <c r="B763" s="355" t="s">
        <v>245</v>
      </c>
      <c r="C763" s="452"/>
      <c r="D763" s="456"/>
      <c r="E763" s="456"/>
      <c r="F763" s="456"/>
      <c r="G763" s="456">
        <f>G760</f>
        <v>45.7</v>
      </c>
      <c r="H763" s="365"/>
      <c r="I763" s="350"/>
    </row>
    <row r="764" spans="1:9" ht="21.75" customHeight="1">
      <c r="A764" s="380">
        <v>207</v>
      </c>
      <c r="B764" s="384" t="s">
        <v>654</v>
      </c>
      <c r="C764" s="385"/>
      <c r="D764" s="385"/>
      <c r="E764" s="385"/>
      <c r="F764" s="587"/>
      <c r="G764" s="386"/>
      <c r="H764" s="381" t="s">
        <v>973</v>
      </c>
      <c r="I764" s="382">
        <f>G767</f>
        <v>33.43</v>
      </c>
    </row>
    <row r="765" spans="1:9">
      <c r="A765" s="909" t="s">
        <v>806</v>
      </c>
      <c r="B765" s="910"/>
      <c r="C765" s="910"/>
      <c r="D765" s="910"/>
      <c r="E765" s="910"/>
      <c r="F765" s="910"/>
      <c r="G765" s="910"/>
      <c r="H765" s="910"/>
      <c r="I765" s="911"/>
    </row>
    <row r="766" spans="1:9">
      <c r="A766" s="912"/>
      <c r="B766" s="913"/>
      <c r="C766" s="913"/>
      <c r="D766" s="913"/>
      <c r="E766" s="913"/>
      <c r="F766" s="913"/>
      <c r="G766" s="913"/>
      <c r="H766" s="913"/>
      <c r="I766" s="914"/>
    </row>
    <row r="767" spans="1:9">
      <c r="A767" s="364"/>
      <c r="B767" s="355" t="s">
        <v>246</v>
      </c>
      <c r="C767" s="452"/>
      <c r="D767" s="456"/>
      <c r="E767" s="456"/>
      <c r="F767" s="456"/>
      <c r="G767" s="456">
        <f>I768</f>
        <v>33.43</v>
      </c>
      <c r="H767" s="365"/>
      <c r="I767" s="350"/>
    </row>
    <row r="768" spans="1:9">
      <c r="A768" s="430">
        <v>207.1</v>
      </c>
      <c r="B768" s="915" t="s">
        <v>247</v>
      </c>
      <c r="C768" s="916"/>
      <c r="D768" s="916"/>
      <c r="E768" s="916"/>
      <c r="F768" s="916"/>
      <c r="G768" s="917"/>
      <c r="H768" s="427" t="s">
        <v>973</v>
      </c>
      <c r="I768" s="431">
        <f>+I769</f>
        <v>33.43</v>
      </c>
    </row>
    <row r="769" spans="1:9">
      <c r="A769" s="364"/>
      <c r="B769" s="892" t="s">
        <v>248</v>
      </c>
      <c r="C769" s="893"/>
      <c r="D769" s="893"/>
      <c r="E769" s="893"/>
      <c r="F769" s="893"/>
      <c r="G769" s="894"/>
      <c r="H769" s="365" t="s">
        <v>973</v>
      </c>
      <c r="I769" s="513">
        <f>+G770</f>
        <v>33.43</v>
      </c>
    </row>
    <row r="770" spans="1:9">
      <c r="A770" s="364"/>
      <c r="B770" s="355" t="s">
        <v>246</v>
      </c>
      <c r="C770" s="356"/>
      <c r="D770" s="356"/>
      <c r="E770" s="356"/>
      <c r="F770" s="356"/>
      <c r="G770" s="456">
        <v>33.43</v>
      </c>
      <c r="H770" s="365"/>
      <c r="I770" s="350"/>
    </row>
    <row r="771" spans="1:9">
      <c r="A771" s="430">
        <v>207.2</v>
      </c>
      <c r="B771" s="915" t="s">
        <v>249</v>
      </c>
      <c r="C771" s="916"/>
      <c r="D771" s="916"/>
      <c r="E771" s="916"/>
      <c r="F771" s="916"/>
      <c r="G771" s="917"/>
      <c r="H771" s="427" t="s">
        <v>973</v>
      </c>
      <c r="I771" s="431">
        <f>+I772</f>
        <v>33.43</v>
      </c>
    </row>
    <row r="772" spans="1:9">
      <c r="A772" s="364"/>
      <c r="B772" s="903" t="s">
        <v>840</v>
      </c>
      <c r="C772" s="904"/>
      <c r="D772" s="904"/>
      <c r="E772" s="904"/>
      <c r="F772" s="904"/>
      <c r="G772" s="905"/>
      <c r="H772" s="365" t="s">
        <v>973</v>
      </c>
      <c r="I772" s="513">
        <f>+G773</f>
        <v>33.43</v>
      </c>
    </row>
    <row r="773" spans="1:9" ht="21.75" customHeight="1">
      <c r="A773" s="364"/>
      <c r="B773" s="355" t="s">
        <v>246</v>
      </c>
      <c r="C773" s="452"/>
      <c r="D773" s="456"/>
      <c r="E773" s="456"/>
      <c r="F773" s="456"/>
      <c r="G773" s="456">
        <f>G770</f>
        <v>33.43</v>
      </c>
      <c r="H773" s="365"/>
      <c r="I773" s="350"/>
    </row>
    <row r="774" spans="1:9">
      <c r="A774" s="345"/>
      <c r="B774" s="355"/>
      <c r="C774" s="356"/>
      <c r="D774" s="356"/>
      <c r="E774" s="356"/>
      <c r="F774" s="357"/>
      <c r="G774" s="357"/>
      <c r="H774" s="349"/>
      <c r="I774" s="350"/>
    </row>
    <row r="775" spans="1:9" ht="21" customHeight="1">
      <c r="A775" s="380">
        <v>209</v>
      </c>
      <c r="B775" s="384" t="s">
        <v>753</v>
      </c>
      <c r="C775" s="385"/>
      <c r="D775" s="385"/>
      <c r="E775" s="385"/>
      <c r="F775" s="587"/>
      <c r="G775" s="386"/>
      <c r="H775" s="381" t="s">
        <v>973</v>
      </c>
      <c r="I775" s="382">
        <f>G778</f>
        <v>945</v>
      </c>
    </row>
    <row r="776" spans="1:9">
      <c r="A776" s="909" t="s">
        <v>787</v>
      </c>
      <c r="B776" s="910"/>
      <c r="C776" s="910"/>
      <c r="D776" s="910"/>
      <c r="E776" s="910"/>
      <c r="F776" s="910"/>
      <c r="G776" s="910"/>
      <c r="H776" s="910"/>
      <c r="I776" s="911"/>
    </row>
    <row r="777" spans="1:9">
      <c r="A777" s="912"/>
      <c r="B777" s="913"/>
      <c r="C777" s="913"/>
      <c r="D777" s="913"/>
      <c r="E777" s="913"/>
      <c r="F777" s="913"/>
      <c r="G777" s="913"/>
      <c r="H777" s="913"/>
      <c r="I777" s="914"/>
    </row>
    <row r="778" spans="1:9">
      <c r="A778" s="553"/>
      <c r="B778" s="556" t="s">
        <v>952</v>
      </c>
      <c r="C778" s="555"/>
      <c r="D778" s="555"/>
      <c r="E778" s="555"/>
      <c r="F778" s="589"/>
      <c r="G778" s="360">
        <v>945</v>
      </c>
      <c r="H778" s="554"/>
      <c r="I778" s="553"/>
    </row>
    <row r="779" spans="1:9">
      <c r="A779" s="553"/>
      <c r="B779" s="553"/>
      <c r="C779" s="553"/>
      <c r="D779" s="553"/>
      <c r="E779" s="553"/>
      <c r="F779" s="567"/>
      <c r="G779" s="553"/>
      <c r="H779" s="553"/>
      <c r="I779" s="553"/>
    </row>
    <row r="780" spans="1:9">
      <c r="A780" s="430">
        <v>209.1</v>
      </c>
      <c r="B780" s="915" t="s">
        <v>61</v>
      </c>
      <c r="C780" s="916"/>
      <c r="D780" s="916"/>
      <c r="E780" s="916"/>
      <c r="F780" s="916"/>
      <c r="G780" s="917"/>
      <c r="H780" s="427" t="s">
        <v>977</v>
      </c>
      <c r="I780" s="431">
        <f>G781</f>
        <v>1</v>
      </c>
    </row>
    <row r="781" spans="1:9">
      <c r="A781" s="351"/>
      <c r="B781" s="553"/>
      <c r="C781" s="359"/>
      <c r="D781" s="553"/>
      <c r="E781" s="553"/>
      <c r="F781" s="567"/>
      <c r="G781" s="361">
        <v>1</v>
      </c>
      <c r="H781" s="352"/>
      <c r="I781" s="554"/>
    </row>
    <row r="782" spans="1:9">
      <c r="A782" s="345"/>
      <c r="B782" s="355"/>
      <c r="C782" s="356"/>
      <c r="D782" s="356"/>
      <c r="E782" s="356"/>
      <c r="F782" s="357"/>
      <c r="G782" s="357"/>
      <c r="H782" s="349"/>
      <c r="I782" s="350"/>
    </row>
    <row r="783" spans="1:9">
      <c r="A783" s="430">
        <v>209.2</v>
      </c>
      <c r="B783" s="915" t="s">
        <v>62</v>
      </c>
      <c r="C783" s="916"/>
      <c r="D783" s="916"/>
      <c r="E783" s="916"/>
      <c r="F783" s="916"/>
      <c r="G783" s="917"/>
      <c r="H783" s="427" t="s">
        <v>977</v>
      </c>
      <c r="I783" s="431">
        <f>G784</f>
        <v>1</v>
      </c>
    </row>
    <row r="784" spans="1:9">
      <c r="A784" s="351"/>
      <c r="B784" s="553"/>
      <c r="C784" s="553"/>
      <c r="D784" s="553"/>
      <c r="E784" s="553"/>
      <c r="F784" s="567"/>
      <c r="G784" s="361">
        <v>1</v>
      </c>
      <c r="H784" s="352"/>
      <c r="I784" s="554"/>
    </row>
    <row r="785" spans="1:116">
      <c r="A785" s="345"/>
      <c r="B785" s="466"/>
      <c r="C785" s="357"/>
      <c r="D785" s="357"/>
      <c r="E785" s="357"/>
      <c r="F785" s="357"/>
      <c r="G785" s="357"/>
      <c r="H785" s="349"/>
      <c r="I785" s="350"/>
    </row>
    <row r="786" spans="1:116">
      <c r="A786" s="430">
        <v>209.3</v>
      </c>
      <c r="B786" s="970" t="s">
        <v>209</v>
      </c>
      <c r="C786" s="971"/>
      <c r="D786" s="971"/>
      <c r="E786" s="971"/>
      <c r="F786" s="971"/>
      <c r="G786" s="972"/>
      <c r="H786" s="427" t="s">
        <v>977</v>
      </c>
      <c r="I786" s="431">
        <f>G787</f>
        <v>1</v>
      </c>
    </row>
    <row r="787" spans="1:116">
      <c r="A787" s="351"/>
      <c r="B787" s="567"/>
      <c r="C787" s="567"/>
      <c r="D787" s="567"/>
      <c r="E787" s="567"/>
      <c r="F787" s="567"/>
      <c r="G787" s="361">
        <v>1</v>
      </c>
      <c r="H787" s="352"/>
      <c r="I787" s="554"/>
    </row>
    <row r="788" spans="1:116">
      <c r="A788" s="345"/>
      <c r="B788" s="466"/>
      <c r="C788" s="357"/>
      <c r="D788" s="357"/>
      <c r="E788" s="357"/>
      <c r="F788" s="357"/>
      <c r="G788" s="357"/>
      <c r="H788" s="349"/>
      <c r="I788" s="350"/>
    </row>
    <row r="789" spans="1:116">
      <c r="A789" s="440">
        <v>209.4</v>
      </c>
      <c r="B789" s="964" t="s">
        <v>63</v>
      </c>
      <c r="C789" s="965"/>
      <c r="D789" s="965"/>
      <c r="E789" s="965"/>
      <c r="F789" s="965"/>
      <c r="G789" s="966"/>
      <c r="H789" s="441" t="s">
        <v>977</v>
      </c>
      <c r="I789" s="442">
        <f>G790</f>
        <v>1</v>
      </c>
    </row>
    <row r="790" spans="1:116" s="560" customFormat="1">
      <c r="A790" s="351"/>
      <c r="B790" s="567"/>
      <c r="C790" s="567"/>
      <c r="D790" s="567"/>
      <c r="E790" s="567"/>
      <c r="F790" s="567"/>
      <c r="G790" s="361">
        <v>1</v>
      </c>
      <c r="H790" s="352"/>
      <c r="I790" s="561"/>
      <c r="J790" s="565"/>
      <c r="K790" s="564"/>
      <c r="L790" s="564"/>
      <c r="M790" s="564"/>
      <c r="N790" s="564"/>
      <c r="O790" s="564"/>
      <c r="P790" s="564"/>
      <c r="Q790" s="564"/>
      <c r="R790" s="564"/>
      <c r="S790" s="564"/>
      <c r="T790" s="564"/>
      <c r="U790" s="564"/>
      <c r="V790" s="564"/>
      <c r="W790" s="564"/>
      <c r="X790" s="564"/>
      <c r="Y790" s="564"/>
      <c r="Z790" s="564"/>
      <c r="AA790" s="564"/>
      <c r="AB790" s="564"/>
      <c r="AC790" s="564"/>
      <c r="AD790" s="564"/>
      <c r="AE790" s="564"/>
      <c r="AF790" s="564"/>
      <c r="AG790" s="564"/>
      <c r="AH790" s="564"/>
      <c r="AI790" s="564"/>
      <c r="AJ790" s="564"/>
      <c r="AK790" s="564"/>
      <c r="AL790" s="564"/>
      <c r="AM790" s="564"/>
      <c r="AN790" s="564"/>
      <c r="AO790" s="564"/>
      <c r="AP790" s="564"/>
      <c r="AQ790" s="564"/>
      <c r="AR790" s="564"/>
      <c r="AS790" s="564"/>
      <c r="AT790" s="564"/>
      <c r="AU790" s="564"/>
      <c r="AV790" s="564"/>
      <c r="AW790" s="564"/>
      <c r="AX790" s="564"/>
      <c r="AY790" s="564"/>
      <c r="AZ790" s="564"/>
      <c r="BA790" s="564"/>
      <c r="BB790" s="564"/>
      <c r="BC790" s="564"/>
      <c r="BD790" s="564"/>
      <c r="BE790" s="564"/>
      <c r="BF790" s="564"/>
      <c r="BG790" s="564"/>
      <c r="BH790" s="564"/>
      <c r="BI790" s="564"/>
      <c r="BJ790" s="564"/>
      <c r="BK790" s="564"/>
      <c r="BL790" s="564"/>
      <c r="BM790" s="564"/>
      <c r="BN790" s="564"/>
      <c r="BO790" s="564"/>
      <c r="BP790" s="564"/>
      <c r="BQ790" s="564"/>
      <c r="BR790" s="564"/>
      <c r="BS790" s="564"/>
      <c r="BT790" s="564"/>
      <c r="BU790" s="564"/>
      <c r="BV790" s="564"/>
      <c r="BW790" s="564"/>
      <c r="BX790" s="564"/>
      <c r="BY790" s="564"/>
      <c r="BZ790" s="564"/>
      <c r="CA790" s="564"/>
      <c r="CB790" s="564"/>
      <c r="CC790" s="564"/>
      <c r="CD790" s="564"/>
      <c r="CE790" s="564"/>
      <c r="CF790" s="564"/>
      <c r="CG790" s="564"/>
      <c r="CH790" s="564"/>
      <c r="CI790" s="564"/>
      <c r="CJ790" s="564"/>
      <c r="CK790" s="564"/>
      <c r="CL790" s="564"/>
      <c r="CM790" s="564"/>
      <c r="CN790" s="564"/>
      <c r="CO790" s="564"/>
      <c r="CP790" s="564"/>
      <c r="CQ790" s="564"/>
      <c r="CR790" s="564"/>
      <c r="CS790" s="564"/>
      <c r="CT790" s="564"/>
      <c r="CU790" s="564"/>
      <c r="CV790" s="564"/>
      <c r="CW790" s="564"/>
      <c r="CX790" s="564"/>
      <c r="CY790" s="564"/>
      <c r="CZ790" s="564"/>
      <c r="DA790" s="564"/>
      <c r="DB790" s="564"/>
      <c r="DC790" s="564"/>
      <c r="DD790" s="564"/>
      <c r="DE790" s="564"/>
      <c r="DF790" s="564"/>
      <c r="DG790" s="564"/>
      <c r="DH790" s="564"/>
      <c r="DI790" s="564"/>
      <c r="DJ790" s="564"/>
      <c r="DK790" s="564"/>
      <c r="DL790" s="564"/>
    </row>
    <row r="791" spans="1:116">
      <c r="A791" s="413"/>
      <c r="B791" s="568"/>
      <c r="C791" s="559"/>
      <c r="D791" s="559"/>
      <c r="E791" s="559"/>
      <c r="F791" s="559"/>
      <c r="G791" s="559"/>
      <c r="H791" s="414"/>
      <c r="I791" s="562"/>
      <c r="J791" s="566"/>
      <c r="K791" s="94"/>
      <c r="L791" s="94"/>
      <c r="M791" s="94"/>
      <c r="N791" s="94"/>
      <c r="O791" s="94"/>
      <c r="P791" s="94"/>
      <c r="Q791" s="94"/>
      <c r="R791" s="94"/>
      <c r="S791" s="94"/>
      <c r="T791" s="94"/>
      <c r="U791" s="94"/>
      <c r="V791" s="94"/>
      <c r="W791" s="94"/>
      <c r="X791" s="94"/>
      <c r="Y791" s="94"/>
      <c r="Z791" s="94"/>
      <c r="AA791" s="94"/>
      <c r="AB791" s="94"/>
      <c r="AC791" s="94"/>
      <c r="AD791" s="94"/>
      <c r="AE791" s="94"/>
      <c r="AF791" s="94"/>
      <c r="AG791" s="94"/>
      <c r="AH791" s="94"/>
      <c r="AI791" s="94"/>
      <c r="AJ791" s="94"/>
      <c r="AK791" s="94"/>
      <c r="AL791" s="94"/>
      <c r="AM791" s="94"/>
      <c r="AN791" s="94"/>
      <c r="AO791" s="94"/>
      <c r="AP791" s="94"/>
      <c r="AQ791" s="94"/>
      <c r="AR791" s="94"/>
      <c r="AS791" s="94"/>
      <c r="AT791" s="94"/>
      <c r="AU791" s="94"/>
      <c r="AV791" s="94"/>
      <c r="AW791" s="94"/>
      <c r="AX791" s="94"/>
      <c r="AY791" s="94"/>
      <c r="AZ791" s="94"/>
      <c r="BA791" s="94"/>
      <c r="BB791" s="94"/>
      <c r="BC791" s="94"/>
      <c r="BD791" s="94"/>
      <c r="BE791" s="94"/>
      <c r="BF791" s="94"/>
      <c r="BG791" s="94"/>
      <c r="BH791" s="94"/>
      <c r="BI791" s="94"/>
      <c r="BJ791" s="94"/>
      <c r="BK791" s="94"/>
      <c r="BL791" s="94"/>
      <c r="BM791" s="94"/>
      <c r="BN791" s="94"/>
      <c r="BO791" s="94"/>
      <c r="BP791" s="94"/>
      <c r="BQ791" s="94"/>
      <c r="BR791" s="94"/>
      <c r="BS791" s="94"/>
      <c r="BT791" s="94"/>
      <c r="BU791" s="94"/>
      <c r="BV791" s="94"/>
      <c r="BW791" s="94"/>
      <c r="BX791" s="94"/>
      <c r="BY791" s="94"/>
      <c r="BZ791" s="94"/>
      <c r="CA791" s="94"/>
      <c r="CB791" s="94"/>
      <c r="CC791" s="94"/>
      <c r="CD791" s="94"/>
      <c r="CE791" s="94"/>
      <c r="CF791" s="94"/>
      <c r="CG791" s="94"/>
      <c r="CH791" s="94"/>
      <c r="CI791" s="94"/>
      <c r="CJ791" s="94"/>
      <c r="CK791" s="94"/>
      <c r="CL791" s="94"/>
      <c r="CM791" s="94"/>
      <c r="CN791" s="94"/>
      <c r="CO791" s="94"/>
      <c r="CP791" s="94"/>
      <c r="CQ791" s="94"/>
      <c r="CR791" s="94"/>
      <c r="CS791" s="94"/>
      <c r="CT791" s="94"/>
      <c r="CU791" s="94"/>
      <c r="CV791" s="94"/>
      <c r="CW791" s="94"/>
      <c r="CX791" s="94"/>
      <c r="CY791" s="94"/>
      <c r="CZ791" s="94"/>
      <c r="DA791" s="94"/>
      <c r="DB791" s="94"/>
      <c r="DC791" s="94"/>
      <c r="DD791" s="94"/>
      <c r="DE791" s="94"/>
      <c r="DF791" s="94"/>
      <c r="DG791" s="94"/>
      <c r="DH791" s="94"/>
      <c r="DI791" s="94"/>
      <c r="DJ791" s="94"/>
      <c r="DK791" s="94"/>
      <c r="DL791" s="94"/>
    </row>
    <row r="792" spans="1:116">
      <c r="A792" s="440">
        <v>209.5</v>
      </c>
      <c r="B792" s="964" t="s">
        <v>64</v>
      </c>
      <c r="C792" s="965"/>
      <c r="D792" s="965"/>
      <c r="E792" s="965"/>
      <c r="F792" s="965"/>
      <c r="G792" s="966"/>
      <c r="H792" s="441" t="s">
        <v>977</v>
      </c>
      <c r="I792" s="563">
        <f>+I794</f>
        <v>0</v>
      </c>
      <c r="J792" s="566"/>
      <c r="K792" s="94"/>
      <c r="L792" s="94"/>
      <c r="M792" s="94"/>
      <c r="N792" s="94"/>
      <c r="O792" s="94"/>
      <c r="P792" s="94"/>
      <c r="Q792" s="94"/>
      <c r="R792" s="94"/>
      <c r="S792" s="94"/>
      <c r="T792" s="94"/>
      <c r="U792" s="94"/>
      <c r="V792" s="94"/>
      <c r="W792" s="94"/>
      <c r="X792" s="94"/>
      <c r="Y792" s="94"/>
      <c r="Z792" s="94"/>
      <c r="AA792" s="94"/>
      <c r="AB792" s="94"/>
      <c r="AC792" s="94"/>
      <c r="AD792" s="94"/>
      <c r="AE792" s="94"/>
      <c r="AF792" s="94"/>
      <c r="AG792" s="94"/>
      <c r="AH792" s="94"/>
      <c r="AI792" s="94"/>
      <c r="AJ792" s="94"/>
      <c r="AK792" s="94"/>
      <c r="AL792" s="94"/>
      <c r="AM792" s="94"/>
      <c r="AN792" s="94"/>
      <c r="AO792" s="94"/>
      <c r="AP792" s="94"/>
      <c r="AQ792" s="94"/>
      <c r="AR792" s="94"/>
      <c r="AS792" s="94"/>
      <c r="AT792" s="94"/>
      <c r="AU792" s="94"/>
      <c r="AV792" s="94"/>
      <c r="AW792" s="94"/>
      <c r="AX792" s="94"/>
      <c r="AY792" s="94"/>
      <c r="AZ792" s="94"/>
      <c r="BA792" s="94"/>
      <c r="BB792" s="94"/>
      <c r="BC792" s="94"/>
      <c r="BD792" s="94"/>
      <c r="BE792" s="94"/>
      <c r="BF792" s="94"/>
      <c r="BG792" s="94"/>
      <c r="BH792" s="94"/>
      <c r="BI792" s="94"/>
      <c r="BJ792" s="94"/>
      <c r="BK792" s="94"/>
      <c r="BL792" s="94"/>
      <c r="BM792" s="94"/>
      <c r="BN792" s="94"/>
      <c r="BO792" s="94"/>
      <c r="BP792" s="94"/>
      <c r="BQ792" s="94"/>
      <c r="BR792" s="94"/>
      <c r="BS792" s="94"/>
      <c r="BT792" s="94"/>
      <c r="BU792" s="94"/>
      <c r="BV792" s="94"/>
      <c r="BW792" s="94"/>
      <c r="BX792" s="94"/>
      <c r="BY792" s="94"/>
      <c r="BZ792" s="94"/>
      <c r="CA792" s="94"/>
      <c r="CB792" s="94"/>
      <c r="CC792" s="94"/>
      <c r="CD792" s="94"/>
      <c r="CE792" s="94"/>
      <c r="CF792" s="94"/>
      <c r="CG792" s="94"/>
      <c r="CH792" s="94"/>
      <c r="CI792" s="94"/>
      <c r="CJ792" s="94"/>
      <c r="CK792" s="94"/>
      <c r="CL792" s="94"/>
      <c r="CM792" s="94"/>
      <c r="CN792" s="94"/>
      <c r="CO792" s="94"/>
      <c r="CP792" s="94"/>
      <c r="CQ792" s="94"/>
      <c r="CR792" s="94"/>
      <c r="CS792" s="94"/>
      <c r="CT792" s="94"/>
      <c r="CU792" s="94"/>
      <c r="CV792" s="94"/>
      <c r="CW792" s="94"/>
      <c r="CX792" s="94"/>
      <c r="CY792" s="94"/>
      <c r="CZ792" s="94"/>
      <c r="DA792" s="94"/>
      <c r="DB792" s="94"/>
      <c r="DC792" s="94"/>
      <c r="DD792" s="94"/>
      <c r="DE792" s="94"/>
      <c r="DF792" s="94"/>
      <c r="DG792" s="94"/>
      <c r="DH792" s="94"/>
      <c r="DI792" s="94"/>
      <c r="DJ792" s="94"/>
      <c r="DK792" s="94"/>
      <c r="DL792" s="94"/>
    </row>
    <row r="793" spans="1:116" s="560" customFormat="1">
      <c r="A793" s="351"/>
      <c r="B793" s="557" t="s">
        <v>953</v>
      </c>
      <c r="C793" s="567"/>
      <c r="D793" s="567"/>
      <c r="E793" s="567"/>
      <c r="F793" s="567"/>
      <c r="G793" s="567"/>
      <c r="H793" s="352"/>
      <c r="I793" s="561"/>
      <c r="J793" s="565"/>
      <c r="K793" s="564"/>
      <c r="L793" s="564"/>
      <c r="M793" s="564"/>
      <c r="N793" s="564"/>
      <c r="O793" s="564"/>
      <c r="P793" s="564"/>
      <c r="Q793" s="564"/>
      <c r="R793" s="564"/>
      <c r="S793" s="564"/>
      <c r="T793" s="564"/>
      <c r="U793" s="564"/>
      <c r="V793" s="564"/>
      <c r="W793" s="564"/>
      <c r="X793" s="564"/>
      <c r="Y793" s="564"/>
      <c r="Z793" s="564"/>
      <c r="AA793" s="564"/>
      <c r="AB793" s="564"/>
      <c r="AC793" s="564"/>
      <c r="AD793" s="564"/>
      <c r="AE793" s="564"/>
      <c r="AF793" s="564"/>
      <c r="AG793" s="564"/>
      <c r="AH793" s="564"/>
      <c r="AI793" s="564"/>
      <c r="AJ793" s="564"/>
      <c r="AK793" s="564"/>
      <c r="AL793" s="564"/>
      <c r="AM793" s="564"/>
      <c r="AN793" s="564"/>
      <c r="AO793" s="564"/>
      <c r="AP793" s="564"/>
      <c r="AQ793" s="564"/>
      <c r="AR793" s="564"/>
      <c r="AS793" s="564"/>
      <c r="AT793" s="564"/>
      <c r="AU793" s="564"/>
      <c r="AV793" s="564"/>
      <c r="AW793" s="564"/>
      <c r="AX793" s="564"/>
      <c r="AY793" s="564"/>
      <c r="AZ793" s="564"/>
      <c r="BA793" s="564"/>
      <c r="BB793" s="564"/>
      <c r="BC793" s="564"/>
      <c r="BD793" s="564"/>
      <c r="BE793" s="564"/>
      <c r="BF793" s="564"/>
      <c r="BG793" s="564"/>
      <c r="BH793" s="564"/>
      <c r="BI793" s="564"/>
      <c r="BJ793" s="564"/>
      <c r="BK793" s="564"/>
      <c r="BL793" s="564"/>
      <c r="BM793" s="564"/>
      <c r="BN793" s="564"/>
      <c r="BO793" s="564"/>
      <c r="BP793" s="564"/>
      <c r="BQ793" s="564"/>
      <c r="BR793" s="564"/>
      <c r="BS793" s="564"/>
      <c r="BT793" s="564"/>
      <c r="BU793" s="564"/>
      <c r="BV793" s="564"/>
      <c r="BW793" s="564"/>
      <c r="BX793" s="564"/>
      <c r="BY793" s="564"/>
      <c r="BZ793" s="564"/>
      <c r="CA793" s="564"/>
      <c r="CB793" s="564"/>
      <c r="CC793" s="564"/>
      <c r="CD793" s="564"/>
      <c r="CE793" s="564"/>
      <c r="CF793" s="564"/>
      <c r="CG793" s="564"/>
      <c r="CH793" s="564"/>
      <c r="CI793" s="564"/>
      <c r="CJ793" s="564"/>
      <c r="CK793" s="564"/>
      <c r="CL793" s="564"/>
      <c r="CM793" s="564"/>
      <c r="CN793" s="564"/>
      <c r="CO793" s="564"/>
      <c r="CP793" s="564"/>
      <c r="CQ793" s="564"/>
      <c r="CR793" s="564"/>
      <c r="CS793" s="564"/>
      <c r="CT793" s="564"/>
      <c r="CU793" s="564"/>
      <c r="CV793" s="564"/>
      <c r="CW793" s="564"/>
      <c r="CX793" s="564"/>
      <c r="CY793" s="564"/>
      <c r="CZ793" s="564"/>
      <c r="DA793" s="564"/>
      <c r="DB793" s="564"/>
      <c r="DC793" s="564"/>
      <c r="DD793" s="564"/>
      <c r="DE793" s="564"/>
      <c r="DF793" s="564"/>
      <c r="DG793" s="564"/>
      <c r="DH793" s="564"/>
      <c r="DI793" s="564"/>
      <c r="DJ793" s="564"/>
      <c r="DK793" s="564"/>
      <c r="DL793" s="564"/>
    </row>
    <row r="794" spans="1:116">
      <c r="A794" s="413"/>
      <c r="B794" s="568"/>
      <c r="C794" s="559"/>
      <c r="D794" s="559"/>
      <c r="E794" s="559"/>
      <c r="F794" s="559"/>
      <c r="G794" s="559"/>
      <c r="H794" s="414"/>
      <c r="I794" s="562"/>
      <c r="J794" s="566"/>
      <c r="K794" s="94"/>
      <c r="L794" s="94"/>
      <c r="M794" s="94"/>
      <c r="N794" s="94"/>
      <c r="O794" s="94"/>
      <c r="P794" s="94"/>
      <c r="Q794" s="94"/>
      <c r="R794" s="94"/>
      <c r="S794" s="94"/>
      <c r="T794" s="94"/>
      <c r="U794" s="94"/>
      <c r="V794" s="94"/>
      <c r="W794" s="94"/>
      <c r="X794" s="94"/>
      <c r="Y794" s="94"/>
      <c r="Z794" s="94"/>
      <c r="AA794" s="94"/>
      <c r="AB794" s="94"/>
      <c r="AC794" s="94"/>
      <c r="AD794" s="94"/>
      <c r="AE794" s="94"/>
      <c r="AF794" s="94"/>
      <c r="AG794" s="94"/>
      <c r="AH794" s="94"/>
      <c r="AI794" s="94"/>
      <c r="AJ794" s="94"/>
      <c r="AK794" s="94"/>
      <c r="AL794" s="94"/>
      <c r="AM794" s="94"/>
      <c r="AN794" s="94"/>
      <c r="AO794" s="94"/>
      <c r="AP794" s="94"/>
      <c r="AQ794" s="94"/>
      <c r="AR794" s="94"/>
      <c r="AS794" s="94"/>
      <c r="AT794" s="94"/>
      <c r="AU794" s="94"/>
      <c r="AV794" s="94"/>
      <c r="AW794" s="94"/>
      <c r="AX794" s="94"/>
      <c r="AY794" s="94"/>
      <c r="AZ794" s="94"/>
      <c r="BA794" s="94"/>
      <c r="BB794" s="94"/>
      <c r="BC794" s="94"/>
      <c r="BD794" s="94"/>
      <c r="BE794" s="94"/>
      <c r="BF794" s="94"/>
      <c r="BG794" s="94"/>
      <c r="BH794" s="94"/>
      <c r="BI794" s="94"/>
      <c r="BJ794" s="94"/>
      <c r="BK794" s="94"/>
      <c r="BL794" s="94"/>
      <c r="BM794" s="94"/>
      <c r="BN794" s="94"/>
      <c r="BO794" s="94"/>
      <c r="BP794" s="94"/>
      <c r="BQ794" s="94"/>
      <c r="BR794" s="94"/>
      <c r="BS794" s="94"/>
      <c r="BT794" s="94"/>
      <c r="BU794" s="94"/>
      <c r="BV794" s="94"/>
      <c r="BW794" s="94"/>
      <c r="BX794" s="94"/>
      <c r="BY794" s="94"/>
      <c r="BZ794" s="94"/>
      <c r="CA794" s="94"/>
      <c r="CB794" s="94"/>
      <c r="CC794" s="94"/>
      <c r="CD794" s="94"/>
      <c r="CE794" s="94"/>
      <c r="CF794" s="94"/>
      <c r="CG794" s="94"/>
      <c r="CH794" s="94"/>
      <c r="CI794" s="94"/>
      <c r="CJ794" s="94"/>
      <c r="CK794" s="94"/>
      <c r="CL794" s="94"/>
      <c r="CM794" s="94"/>
      <c r="CN794" s="94"/>
      <c r="CO794" s="94"/>
      <c r="CP794" s="94"/>
      <c r="CQ794" s="94"/>
      <c r="CR794" s="94"/>
      <c r="CS794" s="94"/>
      <c r="CT794" s="94"/>
      <c r="CU794" s="94"/>
      <c r="CV794" s="94"/>
      <c r="CW794" s="94"/>
      <c r="CX794" s="94"/>
      <c r="CY794" s="94"/>
      <c r="CZ794" s="94"/>
      <c r="DA794" s="94"/>
      <c r="DB794" s="94"/>
      <c r="DC794" s="94"/>
      <c r="DD794" s="94"/>
      <c r="DE794" s="94"/>
      <c r="DF794" s="94"/>
      <c r="DG794" s="94"/>
      <c r="DH794" s="94"/>
      <c r="DI794" s="94"/>
      <c r="DJ794" s="94"/>
      <c r="DK794" s="94"/>
      <c r="DL794" s="94"/>
    </row>
    <row r="795" spans="1:116">
      <c r="A795" s="440">
        <v>209.6</v>
      </c>
      <c r="B795" s="964" t="s">
        <v>65</v>
      </c>
      <c r="C795" s="965"/>
      <c r="D795" s="965"/>
      <c r="E795" s="965"/>
      <c r="F795" s="965"/>
      <c r="G795" s="966"/>
      <c r="H795" s="441" t="s">
        <v>977</v>
      </c>
      <c r="I795" s="563">
        <f>G796</f>
        <v>4</v>
      </c>
      <c r="J795" s="566"/>
      <c r="K795" s="94"/>
      <c r="L795" s="94"/>
      <c r="M795" s="94"/>
      <c r="N795" s="94"/>
      <c r="O795" s="94"/>
      <c r="P795" s="94"/>
      <c r="Q795" s="94"/>
      <c r="R795" s="94"/>
      <c r="S795" s="94"/>
      <c r="T795" s="94"/>
      <c r="U795" s="94"/>
      <c r="V795" s="94"/>
      <c r="W795" s="94"/>
      <c r="X795" s="94"/>
      <c r="Y795" s="94"/>
      <c r="Z795" s="94"/>
      <c r="AA795" s="94"/>
      <c r="AB795" s="94"/>
      <c r="AC795" s="94"/>
      <c r="AD795" s="94"/>
      <c r="AE795" s="94"/>
      <c r="AF795" s="94"/>
      <c r="AG795" s="94"/>
      <c r="AH795" s="94"/>
      <c r="AI795" s="94"/>
      <c r="AJ795" s="94"/>
      <c r="AK795" s="94"/>
      <c r="AL795" s="94"/>
      <c r="AM795" s="94"/>
      <c r="AN795" s="94"/>
      <c r="AO795" s="94"/>
      <c r="AP795" s="94"/>
      <c r="AQ795" s="94"/>
      <c r="AR795" s="94"/>
      <c r="AS795" s="94"/>
      <c r="AT795" s="94"/>
      <c r="AU795" s="94"/>
      <c r="AV795" s="94"/>
      <c r="AW795" s="94"/>
      <c r="AX795" s="94"/>
      <c r="AY795" s="94"/>
      <c r="AZ795" s="94"/>
      <c r="BA795" s="94"/>
      <c r="BB795" s="94"/>
      <c r="BC795" s="94"/>
      <c r="BD795" s="94"/>
      <c r="BE795" s="94"/>
      <c r="BF795" s="94"/>
      <c r="BG795" s="94"/>
      <c r="BH795" s="94"/>
      <c r="BI795" s="94"/>
      <c r="BJ795" s="94"/>
      <c r="BK795" s="94"/>
      <c r="BL795" s="94"/>
      <c r="BM795" s="94"/>
      <c r="BN795" s="94"/>
      <c r="BO795" s="94"/>
      <c r="BP795" s="94"/>
      <c r="BQ795" s="94"/>
      <c r="BR795" s="94"/>
      <c r="BS795" s="94"/>
      <c r="BT795" s="94"/>
      <c r="BU795" s="94"/>
      <c r="BV795" s="94"/>
      <c r="BW795" s="94"/>
      <c r="BX795" s="94"/>
      <c r="BY795" s="94"/>
      <c r="BZ795" s="94"/>
      <c r="CA795" s="94"/>
      <c r="CB795" s="94"/>
      <c r="CC795" s="94"/>
      <c r="CD795" s="94"/>
      <c r="CE795" s="94"/>
      <c r="CF795" s="94"/>
      <c r="CG795" s="94"/>
      <c r="CH795" s="94"/>
      <c r="CI795" s="94"/>
      <c r="CJ795" s="94"/>
      <c r="CK795" s="94"/>
      <c r="CL795" s="94"/>
      <c r="CM795" s="94"/>
      <c r="CN795" s="94"/>
      <c r="CO795" s="94"/>
      <c r="CP795" s="94"/>
      <c r="CQ795" s="94"/>
      <c r="CR795" s="94"/>
      <c r="CS795" s="94"/>
      <c r="CT795" s="94"/>
      <c r="CU795" s="94"/>
      <c r="CV795" s="94"/>
      <c r="CW795" s="94"/>
      <c r="CX795" s="94"/>
      <c r="CY795" s="94"/>
      <c r="CZ795" s="94"/>
      <c r="DA795" s="94"/>
      <c r="DB795" s="94"/>
      <c r="DC795" s="94"/>
      <c r="DD795" s="94"/>
      <c r="DE795" s="94"/>
      <c r="DF795" s="94"/>
      <c r="DG795" s="94"/>
      <c r="DH795" s="94"/>
      <c r="DI795" s="94"/>
      <c r="DJ795" s="94"/>
      <c r="DK795" s="94"/>
      <c r="DL795" s="94"/>
    </row>
    <row r="796" spans="1:116" s="560" customFormat="1">
      <c r="A796" s="351"/>
      <c r="B796" s="567"/>
      <c r="C796" s="567"/>
      <c r="D796" s="567"/>
      <c r="E796" s="567"/>
      <c r="F796" s="567"/>
      <c r="G796" s="361">
        <v>4</v>
      </c>
      <c r="H796" s="352"/>
      <c r="I796" s="561"/>
      <c r="J796" s="565"/>
      <c r="K796" s="564"/>
      <c r="L796" s="564"/>
      <c r="M796" s="564"/>
      <c r="N796" s="564"/>
      <c r="O796" s="564"/>
      <c r="P796" s="564"/>
      <c r="Q796" s="564"/>
      <c r="R796" s="564"/>
      <c r="S796" s="564"/>
      <c r="T796" s="564"/>
      <c r="U796" s="564"/>
      <c r="V796" s="564"/>
      <c r="W796" s="564"/>
      <c r="X796" s="564"/>
      <c r="Y796" s="564"/>
      <c r="Z796" s="564"/>
      <c r="AA796" s="564"/>
      <c r="AB796" s="564"/>
      <c r="AC796" s="564"/>
      <c r="AD796" s="564"/>
      <c r="AE796" s="564"/>
      <c r="AF796" s="564"/>
      <c r="AG796" s="564"/>
      <c r="AH796" s="564"/>
      <c r="AI796" s="564"/>
      <c r="AJ796" s="564"/>
      <c r="AK796" s="564"/>
      <c r="AL796" s="564"/>
      <c r="AM796" s="564"/>
      <c r="AN796" s="564"/>
      <c r="AO796" s="564"/>
      <c r="AP796" s="564"/>
      <c r="AQ796" s="564"/>
      <c r="AR796" s="564"/>
      <c r="AS796" s="564"/>
      <c r="AT796" s="564"/>
      <c r="AU796" s="564"/>
      <c r="AV796" s="564"/>
      <c r="AW796" s="564"/>
      <c r="AX796" s="564"/>
      <c r="AY796" s="564"/>
      <c r="AZ796" s="564"/>
      <c r="BA796" s="564"/>
      <c r="BB796" s="564"/>
      <c r="BC796" s="564"/>
      <c r="BD796" s="564"/>
      <c r="BE796" s="564"/>
      <c r="BF796" s="564"/>
      <c r="BG796" s="564"/>
      <c r="BH796" s="564"/>
      <c r="BI796" s="564"/>
      <c r="BJ796" s="564"/>
      <c r="BK796" s="564"/>
      <c r="BL796" s="564"/>
      <c r="BM796" s="564"/>
      <c r="BN796" s="564"/>
      <c r="BO796" s="564"/>
      <c r="BP796" s="564"/>
      <c r="BQ796" s="564"/>
      <c r="BR796" s="564"/>
      <c r="BS796" s="564"/>
      <c r="BT796" s="564"/>
      <c r="BU796" s="564"/>
      <c r="BV796" s="564"/>
      <c r="BW796" s="564"/>
      <c r="BX796" s="564"/>
      <c r="BY796" s="564"/>
      <c r="BZ796" s="564"/>
      <c r="CA796" s="564"/>
      <c r="CB796" s="564"/>
      <c r="CC796" s="564"/>
      <c r="CD796" s="564"/>
      <c r="CE796" s="564"/>
      <c r="CF796" s="564"/>
      <c r="CG796" s="564"/>
      <c r="CH796" s="564"/>
      <c r="CI796" s="564"/>
      <c r="CJ796" s="564"/>
      <c r="CK796" s="564"/>
      <c r="CL796" s="564"/>
      <c r="CM796" s="564"/>
      <c r="CN796" s="564"/>
      <c r="CO796" s="564"/>
      <c r="CP796" s="564"/>
      <c r="CQ796" s="564"/>
      <c r="CR796" s="564"/>
      <c r="CS796" s="564"/>
      <c r="CT796" s="564"/>
      <c r="CU796" s="564"/>
      <c r="CV796" s="564"/>
      <c r="CW796" s="564"/>
      <c r="CX796" s="564"/>
      <c r="CY796" s="564"/>
      <c r="CZ796" s="564"/>
      <c r="DA796" s="564"/>
      <c r="DB796" s="564"/>
      <c r="DC796" s="564"/>
      <c r="DD796" s="564"/>
      <c r="DE796" s="564"/>
      <c r="DF796" s="564"/>
      <c r="DG796" s="564"/>
      <c r="DH796" s="564"/>
      <c r="DI796" s="564"/>
      <c r="DJ796" s="564"/>
      <c r="DK796" s="564"/>
      <c r="DL796" s="564"/>
    </row>
    <row r="797" spans="1:116">
      <c r="A797" s="413"/>
      <c r="B797" s="568"/>
      <c r="C797" s="559"/>
      <c r="D797" s="559"/>
      <c r="E797" s="559"/>
      <c r="F797" s="559"/>
      <c r="G797" s="559"/>
      <c r="H797" s="414"/>
      <c r="I797" s="415"/>
    </row>
    <row r="798" spans="1:116" ht="22.5" customHeight="1">
      <c r="A798" s="380">
        <v>210</v>
      </c>
      <c r="B798" s="384" t="s">
        <v>655</v>
      </c>
      <c r="C798" s="385"/>
      <c r="D798" s="385"/>
      <c r="E798" s="385"/>
      <c r="F798" s="587"/>
      <c r="G798" s="386"/>
      <c r="H798" s="381" t="s">
        <v>973</v>
      </c>
      <c r="I798" s="382">
        <f>SUM(G801:G803)</f>
        <v>0</v>
      </c>
    </row>
    <row r="799" spans="1:116">
      <c r="A799" s="909" t="s">
        <v>787</v>
      </c>
      <c r="B799" s="910"/>
      <c r="C799" s="910"/>
      <c r="D799" s="910"/>
      <c r="E799" s="910"/>
      <c r="F799" s="910"/>
      <c r="G799" s="910"/>
      <c r="H799" s="910"/>
      <c r="I799" s="911"/>
    </row>
    <row r="800" spans="1:116">
      <c r="A800" s="912"/>
      <c r="B800" s="913"/>
      <c r="C800" s="913"/>
      <c r="D800" s="913"/>
      <c r="E800" s="913"/>
      <c r="F800" s="913"/>
      <c r="G800" s="913"/>
      <c r="H800" s="913"/>
      <c r="I800" s="914"/>
    </row>
    <row r="801" spans="1:9">
      <c r="A801" s="345"/>
      <c r="B801" s="355" t="s">
        <v>953</v>
      </c>
      <c r="C801" s="356"/>
      <c r="D801" s="356"/>
      <c r="E801" s="356"/>
      <c r="F801" s="357"/>
      <c r="G801" s="357"/>
      <c r="H801" s="349"/>
      <c r="I801" s="350"/>
    </row>
    <row r="802" spans="1:9">
      <c r="A802" s="345"/>
      <c r="B802" s="355"/>
      <c r="C802" s="356"/>
      <c r="D802" s="356"/>
      <c r="E802" s="356"/>
      <c r="F802" s="357"/>
      <c r="G802" s="357"/>
      <c r="H802" s="349"/>
      <c r="I802" s="350"/>
    </row>
    <row r="803" spans="1:9">
      <c r="A803" s="345"/>
      <c r="B803" s="355"/>
      <c r="C803" s="356"/>
      <c r="D803" s="356"/>
      <c r="E803" s="356"/>
      <c r="F803" s="357"/>
      <c r="G803" s="357"/>
      <c r="H803" s="349"/>
      <c r="I803" s="350"/>
    </row>
    <row r="804" spans="1:9" ht="22.5" customHeight="1">
      <c r="A804" s="380">
        <v>211</v>
      </c>
      <c r="B804" s="384" t="s">
        <v>656</v>
      </c>
      <c r="C804" s="385"/>
      <c r="D804" s="385"/>
      <c r="E804" s="385"/>
      <c r="F804" s="587"/>
      <c r="G804" s="386"/>
      <c r="H804" s="381" t="s">
        <v>977</v>
      </c>
      <c r="I804" s="382">
        <f>SUM(G807:G809)</f>
        <v>0</v>
      </c>
    </row>
    <row r="805" spans="1:9">
      <c r="A805" s="909" t="s">
        <v>807</v>
      </c>
      <c r="B805" s="910"/>
      <c r="C805" s="910"/>
      <c r="D805" s="910"/>
      <c r="E805" s="910"/>
      <c r="F805" s="910"/>
      <c r="G805" s="910"/>
      <c r="H805" s="910"/>
      <c r="I805" s="911"/>
    </row>
    <row r="806" spans="1:9">
      <c r="A806" s="912"/>
      <c r="B806" s="913"/>
      <c r="C806" s="913"/>
      <c r="D806" s="913"/>
      <c r="E806" s="913"/>
      <c r="F806" s="913"/>
      <c r="G806" s="913"/>
      <c r="H806" s="913"/>
      <c r="I806" s="914"/>
    </row>
    <row r="807" spans="1:9">
      <c r="A807" s="345"/>
      <c r="B807" s="355" t="s">
        <v>953</v>
      </c>
      <c r="C807" s="356"/>
      <c r="D807" s="356"/>
      <c r="E807" s="356"/>
      <c r="F807" s="357"/>
      <c r="G807" s="357"/>
      <c r="H807" s="349"/>
      <c r="I807" s="350"/>
    </row>
    <row r="808" spans="1:9">
      <c r="A808" s="345"/>
      <c r="B808" s="355"/>
      <c r="C808" s="356"/>
      <c r="D808" s="356"/>
      <c r="E808" s="356"/>
      <c r="F808" s="357"/>
      <c r="G808" s="357"/>
      <c r="H808" s="349"/>
      <c r="I808" s="350"/>
    </row>
    <row r="809" spans="1:9">
      <c r="A809" s="345"/>
      <c r="B809" s="355"/>
      <c r="C809" s="356"/>
      <c r="D809" s="356"/>
      <c r="E809" s="356"/>
      <c r="F809" s="357"/>
      <c r="G809" s="357"/>
      <c r="H809" s="349"/>
      <c r="I809" s="350"/>
    </row>
    <row r="810" spans="1:9" ht="20.25" customHeight="1">
      <c r="A810" s="380">
        <v>212</v>
      </c>
      <c r="B810" s="384" t="s">
        <v>755</v>
      </c>
      <c r="C810" s="385"/>
      <c r="D810" s="385"/>
      <c r="E810" s="385"/>
      <c r="F810" s="587"/>
      <c r="G810" s="386"/>
      <c r="H810" s="381" t="s">
        <v>977</v>
      </c>
      <c r="I810" s="382">
        <f>SUM(G813:G815)</f>
        <v>0</v>
      </c>
    </row>
    <row r="811" spans="1:9">
      <c r="A811" s="909" t="s">
        <v>808</v>
      </c>
      <c r="B811" s="910"/>
      <c r="C811" s="910"/>
      <c r="D811" s="910"/>
      <c r="E811" s="910"/>
      <c r="F811" s="910"/>
      <c r="G811" s="910"/>
      <c r="H811" s="910"/>
      <c r="I811" s="911"/>
    </row>
    <row r="812" spans="1:9" ht="13.5" customHeight="1">
      <c r="A812" s="912"/>
      <c r="B812" s="913"/>
      <c r="C812" s="913"/>
      <c r="D812" s="913"/>
      <c r="E812" s="913"/>
      <c r="F812" s="913"/>
      <c r="G812" s="913"/>
      <c r="H812" s="913"/>
      <c r="I812" s="914"/>
    </row>
    <row r="813" spans="1:9" ht="13.5" customHeight="1">
      <c r="A813" s="433"/>
      <c r="B813" s="433" t="s">
        <v>953</v>
      </c>
      <c r="C813" s="433"/>
      <c r="D813" s="433"/>
      <c r="E813" s="433"/>
      <c r="F813" s="570"/>
      <c r="G813" s="433"/>
      <c r="H813" s="433"/>
      <c r="I813" s="451"/>
    </row>
    <row r="814" spans="1:9" ht="13.5" customHeight="1">
      <c r="A814" s="434"/>
      <c r="B814" s="433"/>
      <c r="C814" s="433"/>
      <c r="D814" s="433"/>
      <c r="E814" s="433"/>
      <c r="F814" s="570"/>
      <c r="G814" s="433"/>
      <c r="H814" s="433"/>
      <c r="I814" s="451"/>
    </row>
    <row r="815" spans="1:9" ht="13.5" customHeight="1">
      <c r="A815" s="345"/>
      <c r="B815" s="355"/>
      <c r="C815" s="356"/>
      <c r="D815" s="356"/>
      <c r="E815" s="356"/>
      <c r="F815" s="357"/>
      <c r="G815" s="357"/>
      <c r="H815" s="349"/>
      <c r="I815" s="350"/>
    </row>
    <row r="816" spans="1:9" ht="21.75" customHeight="1">
      <c r="A816" s="380">
        <v>213</v>
      </c>
      <c r="B816" s="384" t="s">
        <v>657</v>
      </c>
      <c r="C816" s="385"/>
      <c r="D816" s="385"/>
      <c r="E816" s="385"/>
      <c r="F816" s="587"/>
      <c r="G816" s="386"/>
      <c r="H816" s="381" t="s">
        <v>977</v>
      </c>
      <c r="I816" s="382">
        <f>SUM(G819:G821)</f>
        <v>0</v>
      </c>
    </row>
    <row r="817" spans="1:9" ht="13.5" customHeight="1">
      <c r="A817" s="909" t="s">
        <v>809</v>
      </c>
      <c r="B817" s="910"/>
      <c r="C817" s="910"/>
      <c r="D817" s="910"/>
      <c r="E817" s="910"/>
      <c r="F817" s="910"/>
      <c r="G817" s="910"/>
      <c r="H817" s="910"/>
      <c r="I817" s="911"/>
    </row>
    <row r="818" spans="1:9" ht="13.5" customHeight="1">
      <c r="A818" s="912"/>
      <c r="B818" s="913"/>
      <c r="C818" s="913"/>
      <c r="D818" s="913"/>
      <c r="E818" s="913"/>
      <c r="F818" s="913"/>
      <c r="G818" s="913"/>
      <c r="H818" s="913"/>
      <c r="I818" s="914"/>
    </row>
    <row r="819" spans="1:9" ht="13.5" customHeight="1">
      <c r="A819" s="433"/>
      <c r="B819" s="433" t="s">
        <v>953</v>
      </c>
      <c r="C819" s="433"/>
      <c r="D819" s="433"/>
      <c r="E819" s="433"/>
      <c r="F819" s="570"/>
      <c r="G819" s="433"/>
      <c r="H819" s="433"/>
      <c r="I819" s="451"/>
    </row>
    <row r="820" spans="1:9" ht="13.5" customHeight="1">
      <c r="A820" s="434"/>
      <c r="B820" s="433"/>
      <c r="C820" s="433"/>
      <c r="D820" s="433"/>
      <c r="E820" s="433"/>
      <c r="F820" s="570"/>
      <c r="G820" s="433"/>
      <c r="H820" s="433"/>
      <c r="I820" s="451"/>
    </row>
    <row r="821" spans="1:9" ht="13.5" customHeight="1">
      <c r="A821" s="345"/>
      <c r="B821" s="355"/>
      <c r="C821" s="356"/>
      <c r="D821" s="356"/>
      <c r="E821" s="356"/>
      <c r="F821" s="357"/>
      <c r="G821" s="357"/>
      <c r="H821" s="349"/>
      <c r="I821" s="350"/>
    </row>
    <row r="822" spans="1:9" ht="22.5" customHeight="1">
      <c r="A822" s="380">
        <v>214</v>
      </c>
      <c r="B822" s="384" t="s">
        <v>658</v>
      </c>
      <c r="C822" s="385"/>
      <c r="D822" s="385"/>
      <c r="E822" s="385"/>
      <c r="F822" s="587"/>
      <c r="G822" s="386"/>
      <c r="H822" s="381" t="s">
        <v>977</v>
      </c>
      <c r="I822" s="382">
        <f>SUM(G825:G827)</f>
        <v>0</v>
      </c>
    </row>
    <row r="823" spans="1:9" ht="13.5" customHeight="1">
      <c r="A823" s="909" t="s">
        <v>810</v>
      </c>
      <c r="B823" s="910"/>
      <c r="C823" s="910"/>
      <c r="D823" s="910"/>
      <c r="E823" s="910"/>
      <c r="F823" s="910"/>
      <c r="G823" s="910"/>
      <c r="H823" s="910"/>
      <c r="I823" s="911"/>
    </row>
    <row r="824" spans="1:9" ht="13.5" customHeight="1">
      <c r="A824" s="912"/>
      <c r="B824" s="913"/>
      <c r="C824" s="913"/>
      <c r="D824" s="913"/>
      <c r="E824" s="913"/>
      <c r="F824" s="913"/>
      <c r="G824" s="913"/>
      <c r="H824" s="913"/>
      <c r="I824" s="914"/>
    </row>
    <row r="825" spans="1:9" ht="13.5" customHeight="1">
      <c r="A825" s="433"/>
      <c r="B825" s="433" t="s">
        <v>953</v>
      </c>
      <c r="C825" s="433"/>
      <c r="D825" s="433"/>
      <c r="E825" s="433"/>
      <c r="F825" s="570"/>
      <c r="G825" s="433"/>
      <c r="H825" s="433"/>
      <c r="I825" s="451"/>
    </row>
    <row r="826" spans="1:9" ht="13.5" customHeight="1">
      <c r="A826" s="434"/>
      <c r="B826" s="433"/>
      <c r="C826" s="433"/>
      <c r="D826" s="433"/>
      <c r="E826" s="433"/>
      <c r="F826" s="570"/>
      <c r="G826" s="433"/>
      <c r="H826" s="433"/>
      <c r="I826" s="451"/>
    </row>
    <row r="827" spans="1:9" ht="13.5" customHeight="1">
      <c r="A827" s="345"/>
      <c r="B827" s="355"/>
      <c r="C827" s="356"/>
      <c r="D827" s="356"/>
      <c r="E827" s="356"/>
      <c r="F827" s="357"/>
      <c r="G827" s="357"/>
      <c r="H827" s="349"/>
      <c r="I827" s="350"/>
    </row>
    <row r="828" spans="1:9" ht="21.75" customHeight="1">
      <c r="A828" s="380">
        <v>215</v>
      </c>
      <c r="B828" s="384" t="s">
        <v>756</v>
      </c>
      <c r="C828" s="385"/>
      <c r="D828" s="385"/>
      <c r="E828" s="385"/>
      <c r="F828" s="587"/>
      <c r="G828" s="386"/>
      <c r="H828" s="381" t="s">
        <v>973</v>
      </c>
      <c r="I828" s="382">
        <f>SUM(G831:G833)</f>
        <v>0</v>
      </c>
    </row>
    <row r="829" spans="1:9" ht="13.5" customHeight="1">
      <c r="A829" s="909" t="s">
        <v>811</v>
      </c>
      <c r="B829" s="910"/>
      <c r="C829" s="910"/>
      <c r="D829" s="910"/>
      <c r="E829" s="910"/>
      <c r="F829" s="910"/>
      <c r="G829" s="910"/>
      <c r="H829" s="910"/>
      <c r="I829" s="911"/>
    </row>
    <row r="830" spans="1:9" ht="13.5" customHeight="1">
      <c r="A830" s="912"/>
      <c r="B830" s="913"/>
      <c r="C830" s="913"/>
      <c r="D830" s="913"/>
      <c r="E830" s="913"/>
      <c r="F830" s="913"/>
      <c r="G830" s="913"/>
      <c r="H830" s="913"/>
      <c r="I830" s="914"/>
    </row>
    <row r="831" spans="1:9" ht="13.5" customHeight="1">
      <c r="A831" s="433"/>
      <c r="B831" s="433" t="s">
        <v>953</v>
      </c>
      <c r="C831" s="433"/>
      <c r="D831" s="433"/>
      <c r="E831" s="433"/>
      <c r="F831" s="570"/>
      <c r="G831" s="433"/>
      <c r="H831" s="433"/>
      <c r="I831" s="451"/>
    </row>
    <row r="832" spans="1:9" ht="13.5" customHeight="1">
      <c r="A832" s="434"/>
      <c r="B832" s="433"/>
      <c r="C832" s="433"/>
      <c r="D832" s="433"/>
      <c r="E832" s="433"/>
      <c r="F832" s="570"/>
      <c r="G832" s="433"/>
      <c r="H832" s="433"/>
      <c r="I832" s="451"/>
    </row>
    <row r="833" spans="1:10" ht="13.5" customHeight="1">
      <c r="A833" s="345"/>
      <c r="B833" s="355"/>
      <c r="C833" s="356"/>
      <c r="D833" s="356"/>
      <c r="E833" s="356"/>
      <c r="F833" s="357"/>
      <c r="G833" s="357"/>
      <c r="H833" s="349"/>
      <c r="I833" s="350"/>
    </row>
    <row r="834" spans="1:10" ht="22.5" customHeight="1">
      <c r="A834" s="380">
        <v>216</v>
      </c>
      <c r="B834" s="384" t="s">
        <v>659</v>
      </c>
      <c r="C834" s="385"/>
      <c r="D834" s="385"/>
      <c r="E834" s="385"/>
      <c r="F834" s="587"/>
      <c r="G834" s="386"/>
      <c r="H834" s="381" t="s">
        <v>973</v>
      </c>
      <c r="I834" s="382">
        <f>SUM(G837:G839)</f>
        <v>0</v>
      </c>
    </row>
    <row r="835" spans="1:10" ht="13.5" customHeight="1">
      <c r="A835" s="909" t="s">
        <v>812</v>
      </c>
      <c r="B835" s="910"/>
      <c r="C835" s="910"/>
      <c r="D835" s="910"/>
      <c r="E835" s="910"/>
      <c r="F835" s="910"/>
      <c r="G835" s="910"/>
      <c r="H835" s="910"/>
      <c r="I835" s="911"/>
    </row>
    <row r="836" spans="1:10" ht="13.5" customHeight="1">
      <c r="A836" s="912"/>
      <c r="B836" s="913"/>
      <c r="C836" s="913"/>
      <c r="D836" s="913"/>
      <c r="E836" s="913"/>
      <c r="F836" s="913"/>
      <c r="G836" s="913"/>
      <c r="H836" s="913"/>
      <c r="I836" s="914"/>
    </row>
    <row r="837" spans="1:10" ht="13.5" customHeight="1">
      <c r="A837" s="433"/>
      <c r="B837" s="453" t="s">
        <v>953</v>
      </c>
      <c r="C837" s="433"/>
      <c r="D837" s="433"/>
      <c r="E837" s="433"/>
      <c r="F837" s="570"/>
      <c r="G837" s="433"/>
      <c r="H837" s="433"/>
      <c r="I837" s="451"/>
    </row>
    <row r="838" spans="1:10" ht="13.5" customHeight="1">
      <c r="A838" s="434"/>
      <c r="B838" s="433"/>
      <c r="C838" s="433"/>
      <c r="D838" s="433"/>
      <c r="E838" s="433"/>
      <c r="F838" s="570"/>
      <c r="G838" s="433"/>
      <c r="H838" s="433"/>
      <c r="I838" s="451"/>
    </row>
    <row r="839" spans="1:10" ht="13.5" customHeight="1">
      <c r="A839" s="345"/>
      <c r="B839" s="355"/>
      <c r="C839" s="356"/>
      <c r="D839" s="356"/>
      <c r="E839" s="356"/>
      <c r="F839" s="357"/>
      <c r="G839" s="357"/>
      <c r="H839" s="349"/>
      <c r="I839" s="350"/>
    </row>
    <row r="840" spans="1:10" ht="23.25" customHeight="1">
      <c r="A840" s="380">
        <v>217</v>
      </c>
      <c r="B840" s="384" t="s">
        <v>757</v>
      </c>
      <c r="C840" s="385"/>
      <c r="D840" s="385"/>
      <c r="E840" s="385"/>
      <c r="F840" s="587"/>
      <c r="G840" s="386"/>
      <c r="H840" s="381" t="s">
        <v>973</v>
      </c>
      <c r="I840" s="382">
        <f>SUM(G843:G849)</f>
        <v>957</v>
      </c>
    </row>
    <row r="841" spans="1:10" ht="13.5" customHeight="1">
      <c r="A841" s="909" t="s">
        <v>841</v>
      </c>
      <c r="B841" s="910"/>
      <c r="C841" s="910"/>
      <c r="D841" s="910"/>
      <c r="E841" s="910"/>
      <c r="F841" s="910"/>
      <c r="G841" s="910"/>
      <c r="H841" s="910"/>
      <c r="I841" s="911"/>
    </row>
    <row r="842" spans="1:10" ht="13.5" customHeight="1">
      <c r="A842" s="912"/>
      <c r="B842" s="913"/>
      <c r="C842" s="913"/>
      <c r="D842" s="913"/>
      <c r="E842" s="913"/>
      <c r="F842" s="913"/>
      <c r="G842" s="913"/>
      <c r="H842" s="913"/>
      <c r="I842" s="914"/>
    </row>
    <row r="843" spans="1:10" ht="13.5" customHeight="1">
      <c r="A843" s="433"/>
      <c r="B843" s="453" t="s">
        <v>952</v>
      </c>
      <c r="C843" s="433"/>
      <c r="D843" s="433"/>
      <c r="E843" s="433"/>
      <c r="F843" s="570"/>
      <c r="G843" s="570">
        <v>945</v>
      </c>
      <c r="H843" s="433"/>
      <c r="I843" s="451"/>
    </row>
    <row r="844" spans="1:10" ht="13.5" customHeight="1">
      <c r="A844" s="440">
        <v>217.1</v>
      </c>
      <c r="B844" s="964" t="s">
        <v>81</v>
      </c>
      <c r="C844" s="965"/>
      <c r="D844" s="965"/>
      <c r="E844" s="965"/>
      <c r="F844" s="965"/>
      <c r="G844" s="966"/>
      <c r="H844" s="441" t="s">
        <v>977</v>
      </c>
      <c r="I844" s="563">
        <f>SUM(G845:G846)</f>
        <v>6</v>
      </c>
      <c r="J844" s="566"/>
    </row>
    <row r="845" spans="1:10" ht="13.5" customHeight="1">
      <c r="A845" s="351"/>
      <c r="B845" s="557" t="s">
        <v>82</v>
      </c>
      <c r="C845" s="567"/>
      <c r="D845" s="567"/>
      <c r="E845" s="567"/>
      <c r="F845" s="567"/>
      <c r="G845" s="557">
        <v>5</v>
      </c>
      <c r="H845" s="352"/>
      <c r="I845" s="561"/>
      <c r="J845" s="566"/>
    </row>
    <row r="846" spans="1:10" ht="13.5" customHeight="1">
      <c r="A846" s="351"/>
      <c r="B846" s="557" t="s">
        <v>83</v>
      </c>
      <c r="C846" s="567"/>
      <c r="D846" s="567"/>
      <c r="E846" s="567"/>
      <c r="F846" s="567"/>
      <c r="G846" s="557">
        <v>1</v>
      </c>
      <c r="H846" s="352"/>
      <c r="I846" s="561"/>
      <c r="J846" s="566"/>
    </row>
    <row r="847" spans="1:10" ht="13.5" customHeight="1">
      <c r="A847" s="440">
        <v>217.2</v>
      </c>
      <c r="B847" s="964" t="s">
        <v>903</v>
      </c>
      <c r="C847" s="965"/>
      <c r="D847" s="965"/>
      <c r="E847" s="965"/>
      <c r="F847" s="965"/>
      <c r="G847" s="966"/>
      <c r="H847" s="441" t="s">
        <v>977</v>
      </c>
      <c r="I847" s="563">
        <f>SUM(G848:G849)</f>
        <v>6</v>
      </c>
      <c r="J847" s="566"/>
    </row>
    <row r="848" spans="1:10" ht="13.5" customHeight="1">
      <c r="A848" s="574"/>
      <c r="B848" s="557"/>
      <c r="C848" s="567"/>
      <c r="D848" s="567"/>
      <c r="E848" s="567"/>
      <c r="F848" s="567"/>
      <c r="G848" s="557">
        <v>6</v>
      </c>
      <c r="H848" s="352"/>
      <c r="I848" s="561"/>
      <c r="J848" s="566"/>
    </row>
    <row r="849" spans="1:9" ht="13.5" customHeight="1">
      <c r="A849" s="345"/>
      <c r="B849" s="355"/>
      <c r="C849" s="356"/>
      <c r="D849" s="356"/>
      <c r="E849" s="356"/>
      <c r="F849" s="357"/>
      <c r="G849" s="357"/>
      <c r="H849" s="349"/>
      <c r="I849" s="350"/>
    </row>
    <row r="850" spans="1:9" ht="22.5" customHeight="1">
      <c r="A850" s="380">
        <v>218</v>
      </c>
      <c r="B850" s="384" t="s">
        <v>661</v>
      </c>
      <c r="C850" s="385"/>
      <c r="D850" s="385"/>
      <c r="E850" s="385"/>
      <c r="F850" s="587"/>
      <c r="G850" s="386"/>
      <c r="H850" s="381" t="s">
        <v>973</v>
      </c>
      <c r="I850" s="382">
        <f>SUM(G853:G855)</f>
        <v>0</v>
      </c>
    </row>
    <row r="851" spans="1:9" ht="13.5" customHeight="1">
      <c r="A851" s="909" t="s">
        <v>842</v>
      </c>
      <c r="B851" s="910"/>
      <c r="C851" s="910"/>
      <c r="D851" s="910"/>
      <c r="E851" s="910"/>
      <c r="F851" s="910"/>
      <c r="G851" s="910"/>
      <c r="H851" s="910"/>
      <c r="I851" s="911"/>
    </row>
    <row r="852" spans="1:9" ht="13.5" customHeight="1">
      <c r="A852" s="912"/>
      <c r="B852" s="913"/>
      <c r="C852" s="913"/>
      <c r="D852" s="913"/>
      <c r="E852" s="913"/>
      <c r="F852" s="913"/>
      <c r="G852" s="913"/>
      <c r="H852" s="913"/>
      <c r="I852" s="914"/>
    </row>
    <row r="853" spans="1:9" ht="13.5" customHeight="1">
      <c r="A853" s="433"/>
      <c r="B853" s="433" t="s">
        <v>953</v>
      </c>
      <c r="C853" s="433"/>
      <c r="D853" s="433"/>
      <c r="E853" s="433"/>
      <c r="F853" s="570"/>
      <c r="G853" s="433"/>
      <c r="H853" s="433"/>
      <c r="I853" s="451"/>
    </row>
    <row r="854" spans="1:9" ht="13.5" customHeight="1">
      <c r="A854" s="434"/>
      <c r="B854" s="433"/>
      <c r="C854" s="433"/>
      <c r="D854" s="433"/>
      <c r="E854" s="433"/>
      <c r="F854" s="570"/>
      <c r="G854" s="433"/>
      <c r="H854" s="433"/>
      <c r="I854" s="451"/>
    </row>
    <row r="855" spans="1:9" ht="13.5" customHeight="1">
      <c r="A855" s="345"/>
      <c r="B855" s="355"/>
      <c r="C855" s="356"/>
      <c r="D855" s="356"/>
      <c r="E855" s="356"/>
      <c r="F855" s="357"/>
      <c r="G855" s="357"/>
      <c r="H855" s="349"/>
      <c r="I855" s="350"/>
    </row>
    <row r="856" spans="1:9" ht="21.75" customHeight="1">
      <c r="A856" s="380">
        <v>219</v>
      </c>
      <c r="B856" s="384" t="s">
        <v>662</v>
      </c>
      <c r="C856" s="385"/>
      <c r="D856" s="385"/>
      <c r="E856" s="385"/>
      <c r="F856" s="587"/>
      <c r="G856" s="386"/>
      <c r="H856" s="381" t="s">
        <v>977</v>
      </c>
      <c r="I856" s="382">
        <f>SUM(G859:G861)</f>
        <v>0</v>
      </c>
    </row>
    <row r="857" spans="1:9" ht="13.5" customHeight="1">
      <c r="A857" s="909" t="s">
        <v>843</v>
      </c>
      <c r="B857" s="910"/>
      <c r="C857" s="910"/>
      <c r="D857" s="910"/>
      <c r="E857" s="910"/>
      <c r="F857" s="910"/>
      <c r="G857" s="910"/>
      <c r="H857" s="910"/>
      <c r="I857" s="911"/>
    </row>
    <row r="858" spans="1:9" ht="13.5" customHeight="1">
      <c r="A858" s="912"/>
      <c r="B858" s="913"/>
      <c r="C858" s="913"/>
      <c r="D858" s="913"/>
      <c r="E858" s="913"/>
      <c r="F858" s="913"/>
      <c r="G858" s="913"/>
      <c r="H858" s="913"/>
      <c r="I858" s="914"/>
    </row>
    <row r="859" spans="1:9" ht="13.5" customHeight="1">
      <c r="A859" s="433"/>
      <c r="B859" s="433" t="s">
        <v>953</v>
      </c>
      <c r="C859" s="433"/>
      <c r="D859" s="433"/>
      <c r="E859" s="433"/>
      <c r="F859" s="570"/>
      <c r="G859" s="433"/>
      <c r="H859" s="433"/>
      <c r="I859" s="451"/>
    </row>
    <row r="860" spans="1:9" ht="13.5" customHeight="1">
      <c r="A860" s="434"/>
      <c r="B860" s="433"/>
      <c r="C860" s="433"/>
      <c r="D860" s="433"/>
      <c r="E860" s="433"/>
      <c r="F860" s="570"/>
      <c r="G860" s="433"/>
      <c r="H860" s="433"/>
      <c r="I860" s="451"/>
    </row>
    <row r="861" spans="1:9" ht="13.5" customHeight="1">
      <c r="A861" s="345"/>
      <c r="B861" s="355"/>
      <c r="C861" s="356"/>
      <c r="D861" s="356"/>
      <c r="E861" s="356"/>
      <c r="F861" s="357"/>
      <c r="G861" s="357"/>
      <c r="H861" s="349"/>
      <c r="I861" s="350"/>
    </row>
    <row r="862" spans="1:9" ht="21.75" customHeight="1">
      <c r="A862" s="380">
        <v>220</v>
      </c>
      <c r="B862" s="384" t="s">
        <v>663</v>
      </c>
      <c r="C862" s="385"/>
      <c r="D862" s="385"/>
      <c r="E862" s="385"/>
      <c r="F862" s="587"/>
      <c r="G862" s="386"/>
      <c r="H862" s="381" t="s">
        <v>973</v>
      </c>
      <c r="I862" s="382">
        <f>SUM(G865:G872)</f>
        <v>976</v>
      </c>
    </row>
    <row r="863" spans="1:9" ht="13.5" customHeight="1">
      <c r="A863" s="909" t="s">
        <v>787</v>
      </c>
      <c r="B863" s="910"/>
      <c r="C863" s="910"/>
      <c r="D863" s="910"/>
      <c r="E863" s="910"/>
      <c r="F863" s="910"/>
      <c r="G863" s="910"/>
      <c r="H863" s="910"/>
      <c r="I863" s="911"/>
    </row>
    <row r="864" spans="1:9" ht="13.5" customHeight="1">
      <c r="A864" s="912"/>
      <c r="B864" s="913"/>
      <c r="C864" s="913"/>
      <c r="D864" s="913"/>
      <c r="E864" s="913"/>
      <c r="F864" s="913"/>
      <c r="G864" s="913"/>
      <c r="H864" s="913"/>
      <c r="I864" s="914"/>
    </row>
    <row r="865" spans="1:10" ht="13.5" customHeight="1">
      <c r="A865" s="433"/>
      <c r="B865" s="453" t="s">
        <v>952</v>
      </c>
      <c r="C865" s="433"/>
      <c r="D865" s="433"/>
      <c r="E865" s="433"/>
      <c r="F865" s="570"/>
      <c r="G865" s="570">
        <v>945</v>
      </c>
      <c r="H865" s="433"/>
      <c r="I865" s="576"/>
      <c r="J865" s="566"/>
    </row>
    <row r="866" spans="1:10" ht="13.5" customHeight="1">
      <c r="A866" s="440">
        <v>220.1</v>
      </c>
      <c r="B866" s="964" t="s">
        <v>663</v>
      </c>
      <c r="C866" s="965"/>
      <c r="D866" s="965"/>
      <c r="E866" s="965"/>
      <c r="F866" s="965"/>
      <c r="G866" s="966"/>
      <c r="H866" s="441" t="s">
        <v>977</v>
      </c>
      <c r="I866" s="563">
        <f>SUM(G867:G868)</f>
        <v>30</v>
      </c>
      <c r="J866" s="566"/>
    </row>
    <row r="867" spans="1:10" s="558" customFormat="1" ht="13.5" customHeight="1">
      <c r="A867" s="571"/>
      <c r="B867" s="557" t="s">
        <v>94</v>
      </c>
      <c r="C867" s="567"/>
      <c r="D867" s="567"/>
      <c r="E867" s="567"/>
      <c r="F867" s="567"/>
      <c r="G867" s="557">
        <v>15</v>
      </c>
      <c r="H867" s="572"/>
      <c r="I867" s="573"/>
      <c r="J867" s="565"/>
    </row>
    <row r="868" spans="1:10" ht="13.5" customHeight="1">
      <c r="A868" s="571"/>
      <c r="B868" s="557" t="s">
        <v>95</v>
      </c>
      <c r="C868" s="567"/>
      <c r="D868" s="567"/>
      <c r="E868" s="567"/>
      <c r="F868" s="567"/>
      <c r="G868" s="557">
        <v>15</v>
      </c>
      <c r="H868" s="572"/>
      <c r="I868" s="573"/>
      <c r="J868" s="566"/>
    </row>
    <row r="869" spans="1:10" ht="13.5" customHeight="1">
      <c r="A869" s="440">
        <v>220.2</v>
      </c>
      <c r="B869" s="964" t="s">
        <v>93</v>
      </c>
      <c r="C869" s="965"/>
      <c r="D869" s="965"/>
      <c r="E869" s="965"/>
      <c r="F869" s="965"/>
      <c r="G869" s="966"/>
      <c r="H869" s="441" t="s">
        <v>977</v>
      </c>
      <c r="I869" s="563">
        <f>SUM(G874:G875)</f>
        <v>0</v>
      </c>
      <c r="J869" s="566"/>
    </row>
    <row r="870" spans="1:10" ht="13.5" customHeight="1">
      <c r="A870" s="571"/>
      <c r="B870" s="557" t="s">
        <v>953</v>
      </c>
      <c r="C870" s="567"/>
      <c r="D870" s="567"/>
      <c r="E870" s="567"/>
      <c r="F870" s="567"/>
      <c r="G870" s="567"/>
      <c r="H870" s="572"/>
      <c r="I870" s="573"/>
      <c r="J870" s="566"/>
    </row>
    <row r="871" spans="1:10" ht="13.5" customHeight="1">
      <c r="A871" s="440">
        <v>220.3</v>
      </c>
      <c r="B871" s="964" t="s">
        <v>903</v>
      </c>
      <c r="C871" s="965"/>
      <c r="D871" s="965"/>
      <c r="E871" s="965"/>
      <c r="F871" s="965"/>
      <c r="G871" s="966"/>
      <c r="H871" s="441" t="s">
        <v>977</v>
      </c>
      <c r="I871" s="563">
        <f>G872</f>
        <v>1</v>
      </c>
      <c r="J871" s="566"/>
    </row>
    <row r="872" spans="1:10" ht="13.5" customHeight="1">
      <c r="A872" s="345"/>
      <c r="B872" s="355"/>
      <c r="C872" s="356"/>
      <c r="D872" s="356"/>
      <c r="E872" s="356"/>
      <c r="F872" s="357"/>
      <c r="G872" s="357">
        <v>1</v>
      </c>
      <c r="H872" s="349"/>
      <c r="I872" s="350"/>
    </row>
    <row r="873" spans="1:10" ht="21" customHeight="1">
      <c r="A873" s="380">
        <v>221</v>
      </c>
      <c r="B873" s="384" t="s">
        <v>664</v>
      </c>
      <c r="C873" s="385"/>
      <c r="D873" s="385"/>
      <c r="E873" s="385"/>
      <c r="F873" s="587"/>
      <c r="G873" s="386"/>
      <c r="H873" s="381" t="s">
        <v>977</v>
      </c>
      <c r="I873" s="382">
        <f>SUM(G876:G878)</f>
        <v>0</v>
      </c>
    </row>
    <row r="874" spans="1:10" ht="13.5" customHeight="1">
      <c r="A874" s="909" t="s">
        <v>844</v>
      </c>
      <c r="B874" s="910"/>
      <c r="C874" s="910"/>
      <c r="D874" s="910"/>
      <c r="E874" s="910"/>
      <c r="F874" s="910"/>
      <c r="G874" s="910"/>
      <c r="H874" s="910"/>
      <c r="I874" s="911"/>
    </row>
    <row r="875" spans="1:10" ht="13.5" customHeight="1">
      <c r="A875" s="912"/>
      <c r="B875" s="913"/>
      <c r="C875" s="913"/>
      <c r="D875" s="913"/>
      <c r="E875" s="913"/>
      <c r="F875" s="913"/>
      <c r="G875" s="913"/>
      <c r="H875" s="913"/>
      <c r="I875" s="914"/>
    </row>
    <row r="876" spans="1:10" ht="13.5" customHeight="1">
      <c r="A876" s="433"/>
      <c r="B876" s="433" t="s">
        <v>953</v>
      </c>
      <c r="C876" s="433"/>
      <c r="D876" s="433"/>
      <c r="E876" s="433"/>
      <c r="F876" s="570"/>
      <c r="G876" s="433"/>
      <c r="H876" s="433"/>
      <c r="I876" s="451"/>
    </row>
    <row r="877" spans="1:10" ht="13.5" customHeight="1">
      <c r="A877" s="434"/>
      <c r="B877" s="433"/>
      <c r="C877" s="433"/>
      <c r="D877" s="433"/>
      <c r="E877" s="433"/>
      <c r="F877" s="570"/>
      <c r="G877" s="433"/>
      <c r="H877" s="433"/>
      <c r="I877" s="451"/>
    </row>
    <row r="878" spans="1:10" ht="13.5" customHeight="1">
      <c r="A878" s="345"/>
      <c r="B878" s="355"/>
      <c r="C878" s="356"/>
      <c r="D878" s="356"/>
      <c r="E878" s="356"/>
      <c r="F878" s="357"/>
      <c r="G878" s="357"/>
      <c r="H878" s="349"/>
      <c r="I878" s="350"/>
    </row>
    <row r="879" spans="1:10" ht="24" customHeight="1">
      <c r="A879" s="380">
        <v>222</v>
      </c>
      <c r="B879" s="384" t="s">
        <v>758</v>
      </c>
      <c r="C879" s="385"/>
      <c r="D879" s="385"/>
      <c r="E879" s="385"/>
      <c r="F879" s="587"/>
      <c r="G879" s="386"/>
      <c r="H879" s="381" t="s">
        <v>973</v>
      </c>
      <c r="I879" s="382">
        <f>SUM(G882:G884)</f>
        <v>0</v>
      </c>
    </row>
    <row r="880" spans="1:10" ht="13.5" customHeight="1">
      <c r="A880" s="909" t="s">
        <v>787</v>
      </c>
      <c r="B880" s="910"/>
      <c r="C880" s="910"/>
      <c r="D880" s="910"/>
      <c r="E880" s="910"/>
      <c r="F880" s="910"/>
      <c r="G880" s="910"/>
      <c r="H880" s="910"/>
      <c r="I880" s="911"/>
    </row>
    <row r="881" spans="1:9" ht="13.5" customHeight="1">
      <c r="A881" s="912"/>
      <c r="B881" s="913"/>
      <c r="C881" s="913"/>
      <c r="D881" s="913"/>
      <c r="E881" s="913"/>
      <c r="F881" s="913"/>
      <c r="G881" s="913"/>
      <c r="H881" s="913"/>
      <c r="I881" s="914"/>
    </row>
    <row r="882" spans="1:9" ht="13.5" customHeight="1">
      <c r="A882" s="345"/>
      <c r="B882" s="355" t="s">
        <v>953</v>
      </c>
      <c r="C882" s="356"/>
      <c r="D882" s="356"/>
      <c r="E882" s="356"/>
      <c r="F882" s="357"/>
      <c r="G882" s="357"/>
      <c r="H882" s="349"/>
      <c r="I882" s="350"/>
    </row>
    <row r="883" spans="1:9" ht="12" customHeight="1">
      <c r="A883" s="345"/>
      <c r="B883" s="355"/>
      <c r="C883" s="356"/>
      <c r="D883" s="356"/>
      <c r="E883" s="356"/>
      <c r="F883" s="357"/>
      <c r="G883" s="357"/>
      <c r="H883" s="349"/>
      <c r="I883" s="350"/>
    </row>
    <row r="884" spans="1:9" ht="15" customHeight="1">
      <c r="A884" s="345"/>
      <c r="B884" s="355"/>
      <c r="C884" s="356"/>
      <c r="D884" s="356"/>
      <c r="E884" s="356"/>
      <c r="F884" s="357"/>
      <c r="G884" s="357"/>
      <c r="H884" s="349"/>
      <c r="I884" s="350"/>
    </row>
    <row r="885" spans="1:9" ht="20.25" customHeight="1">
      <c r="A885" s="698">
        <v>4</v>
      </c>
      <c r="B885" s="699" t="s">
        <v>611</v>
      </c>
      <c r="C885" s="700"/>
      <c r="D885" s="409"/>
      <c r="E885" s="409"/>
      <c r="F885" s="409"/>
      <c r="G885" s="410"/>
      <c r="H885" s="416"/>
      <c r="I885" s="701"/>
    </row>
    <row r="886" spans="1:9" ht="22.5" customHeight="1">
      <c r="A886" s="780">
        <v>400</v>
      </c>
      <c r="B886" s="832" t="s">
        <v>667</v>
      </c>
      <c r="C886" s="781"/>
      <c r="D886" s="833"/>
      <c r="E886" s="833"/>
      <c r="F886" s="833"/>
      <c r="G886" s="834"/>
      <c r="H886" s="818" t="s">
        <v>989</v>
      </c>
      <c r="I886" s="783">
        <f>SUM(G889:G891)</f>
        <v>42.5</v>
      </c>
    </row>
    <row r="887" spans="1:9" ht="12" customHeight="1">
      <c r="A887" s="952" t="s">
        <v>845</v>
      </c>
      <c r="B887" s="953"/>
      <c r="C887" s="953"/>
      <c r="D887" s="953"/>
      <c r="E887" s="953"/>
      <c r="F887" s="953"/>
      <c r="G887" s="953"/>
      <c r="H887" s="953"/>
      <c r="I887" s="954"/>
    </row>
    <row r="888" spans="1:9" ht="11.25" customHeight="1">
      <c r="A888" s="955"/>
      <c r="B888" s="956"/>
      <c r="C888" s="956"/>
      <c r="D888" s="956"/>
      <c r="E888" s="956"/>
      <c r="F888" s="956"/>
      <c r="G888" s="956"/>
      <c r="H888" s="956"/>
      <c r="I888" s="957"/>
    </row>
    <row r="889" spans="1:9" ht="18.75" customHeight="1">
      <c r="A889" s="702"/>
      <c r="B889" s="557" t="s">
        <v>368</v>
      </c>
      <c r="C889" s="703"/>
      <c r="D889" s="461">
        <v>42.5</v>
      </c>
      <c r="E889" s="461"/>
      <c r="F889" s="461"/>
      <c r="G889" s="461">
        <f>+D889</f>
        <v>42.5</v>
      </c>
      <c r="H889" s="692"/>
      <c r="I889" s="693"/>
    </row>
    <row r="890" spans="1:9" ht="16.5" customHeight="1">
      <c r="A890" s="696"/>
      <c r="B890" s="346"/>
      <c r="C890" s="347"/>
      <c r="D890" s="347"/>
      <c r="E890" s="347"/>
      <c r="F890" s="347"/>
      <c r="G890" s="348"/>
      <c r="H890" s="417"/>
      <c r="I890" s="704"/>
    </row>
    <row r="891" spans="1:9" ht="16.5" customHeight="1">
      <c r="A891" s="696"/>
      <c r="B891" s="346"/>
      <c r="C891" s="347"/>
      <c r="D891" s="347"/>
      <c r="E891" s="347"/>
      <c r="F891" s="347"/>
      <c r="G891" s="348"/>
      <c r="H891" s="417"/>
      <c r="I891" s="704"/>
    </row>
    <row r="892" spans="1:9" ht="16.5" customHeight="1">
      <c r="A892" s="430">
        <v>400.1</v>
      </c>
      <c r="B892" s="915" t="s">
        <v>937</v>
      </c>
      <c r="C892" s="916"/>
      <c r="D892" s="916"/>
      <c r="E892" s="916"/>
      <c r="F892" s="916"/>
      <c r="G892" s="917"/>
      <c r="H892" s="427" t="s">
        <v>989</v>
      </c>
      <c r="I892" s="431">
        <f>+I893</f>
        <v>42.5</v>
      </c>
    </row>
    <row r="893" spans="1:9" ht="28.5" customHeight="1">
      <c r="A893" s="367"/>
      <c r="B893" s="978" t="s">
        <v>369</v>
      </c>
      <c r="C893" s="979"/>
      <c r="D893" s="979"/>
      <c r="E893" s="979"/>
      <c r="F893" s="979"/>
      <c r="G893" s="980"/>
      <c r="H893" s="692" t="s">
        <v>989</v>
      </c>
      <c r="I893" s="514">
        <f>+G894</f>
        <v>42.5</v>
      </c>
    </row>
    <row r="894" spans="1:9" ht="16.5" customHeight="1">
      <c r="A894" s="367"/>
      <c r="B894" s="359" t="s">
        <v>370</v>
      </c>
      <c r="C894" s="354"/>
      <c r="D894" s="461">
        <v>42.5</v>
      </c>
      <c r="E894" s="461"/>
      <c r="F894" s="461"/>
      <c r="G894" s="361">
        <f>+D894</f>
        <v>42.5</v>
      </c>
      <c r="H894" s="692"/>
      <c r="I894" s="353"/>
    </row>
    <row r="895" spans="1:9" ht="16.5" customHeight="1">
      <c r="A895" s="430">
        <v>400.2</v>
      </c>
      <c r="B895" s="915" t="s">
        <v>371</v>
      </c>
      <c r="C895" s="916"/>
      <c r="D895" s="916"/>
      <c r="E895" s="916"/>
      <c r="F895" s="916"/>
      <c r="G895" s="917"/>
      <c r="H895" s="427" t="s">
        <v>977</v>
      </c>
      <c r="I895" s="431">
        <f>+I896</f>
        <v>2</v>
      </c>
    </row>
    <row r="896" spans="1:9" ht="59.25" customHeight="1">
      <c r="A896" s="367"/>
      <c r="B896" s="978" t="s">
        <v>372</v>
      </c>
      <c r="C896" s="979"/>
      <c r="D896" s="979"/>
      <c r="E896" s="979"/>
      <c r="F896" s="979"/>
      <c r="G896" s="980"/>
      <c r="H896" s="692" t="s">
        <v>977</v>
      </c>
      <c r="I896" s="363">
        <f>+G897</f>
        <v>2</v>
      </c>
    </row>
    <row r="897" spans="1:9" ht="16.5" customHeight="1">
      <c r="A897" s="367"/>
      <c r="B897" s="359" t="s">
        <v>373</v>
      </c>
      <c r="C897" s="354">
        <v>2</v>
      </c>
      <c r="D897" s="461"/>
      <c r="E897" s="461"/>
      <c r="F897" s="461"/>
      <c r="G897" s="361">
        <f>+C897</f>
        <v>2</v>
      </c>
      <c r="H897" s="692"/>
      <c r="I897" s="353"/>
    </row>
    <row r="898" spans="1:9" ht="16.5" customHeight="1">
      <c r="A898" s="430">
        <v>400.3</v>
      </c>
      <c r="B898" s="915" t="s">
        <v>374</v>
      </c>
      <c r="C898" s="916"/>
      <c r="D898" s="916"/>
      <c r="E898" s="916"/>
      <c r="F898" s="916"/>
      <c r="G898" s="917"/>
      <c r="H898" s="427" t="s">
        <v>977</v>
      </c>
      <c r="I898" s="431">
        <f>+I899</f>
        <v>1</v>
      </c>
    </row>
    <row r="899" spans="1:9" ht="70.5" customHeight="1">
      <c r="A899" s="367"/>
      <c r="B899" s="978" t="s">
        <v>375</v>
      </c>
      <c r="C899" s="979"/>
      <c r="D899" s="979"/>
      <c r="E899" s="979"/>
      <c r="F899" s="979"/>
      <c r="G899" s="980"/>
      <c r="H899" s="692" t="s">
        <v>977</v>
      </c>
      <c r="I899" s="363">
        <f>G900</f>
        <v>1</v>
      </c>
    </row>
    <row r="900" spans="1:9" ht="16.5" customHeight="1">
      <c r="A900" s="367"/>
      <c r="B900" s="359" t="s">
        <v>373</v>
      </c>
      <c r="C900" s="354">
        <v>1</v>
      </c>
      <c r="D900" s="461"/>
      <c r="E900" s="461"/>
      <c r="F900" s="461"/>
      <c r="G900" s="361">
        <f>+C900</f>
        <v>1</v>
      </c>
      <c r="H900" s="692"/>
      <c r="I900" s="353"/>
    </row>
    <row r="901" spans="1:9" ht="24.75" customHeight="1">
      <c r="A901" s="380">
        <v>401</v>
      </c>
      <c r="B901" s="384" t="s">
        <v>668</v>
      </c>
      <c r="C901" s="385"/>
      <c r="D901" s="385"/>
      <c r="E901" s="385"/>
      <c r="F901" s="587"/>
      <c r="G901" s="386"/>
      <c r="H901" s="381" t="s">
        <v>989</v>
      </c>
      <c r="I901" s="382">
        <f>SUM(G904:G906)</f>
        <v>0</v>
      </c>
    </row>
    <row r="902" spans="1:9" ht="10.5" customHeight="1">
      <c r="A902" s="909" t="s">
        <v>846</v>
      </c>
      <c r="B902" s="910"/>
      <c r="C902" s="910"/>
      <c r="D902" s="910"/>
      <c r="E902" s="910"/>
      <c r="F902" s="910"/>
      <c r="G902" s="910"/>
      <c r="H902" s="910"/>
      <c r="I902" s="911"/>
    </row>
    <row r="903" spans="1:9" ht="14.25" customHeight="1">
      <c r="A903" s="912"/>
      <c r="B903" s="913"/>
      <c r="C903" s="913"/>
      <c r="D903" s="913"/>
      <c r="E903" s="913"/>
      <c r="F903" s="913"/>
      <c r="G903" s="913"/>
      <c r="H903" s="913"/>
      <c r="I903" s="914"/>
    </row>
    <row r="904" spans="1:9" ht="16.5" customHeight="1">
      <c r="A904" s="345"/>
      <c r="B904" s="355" t="s">
        <v>953</v>
      </c>
      <c r="C904" s="347"/>
      <c r="D904" s="347"/>
      <c r="E904" s="347"/>
      <c r="F904" s="348"/>
      <c r="G904" s="357"/>
      <c r="H904" s="349"/>
      <c r="I904" s="350"/>
    </row>
    <row r="905" spans="1:9" ht="16.5" customHeight="1">
      <c r="A905" s="345"/>
      <c r="B905" s="355"/>
      <c r="C905" s="347"/>
      <c r="D905" s="347"/>
      <c r="E905" s="347"/>
      <c r="F905" s="348"/>
      <c r="G905" s="357"/>
      <c r="H905" s="349"/>
      <c r="I905" s="350"/>
    </row>
    <row r="906" spans="1:9" ht="16.5" customHeight="1">
      <c r="A906" s="345"/>
      <c r="B906" s="355"/>
      <c r="C906" s="356"/>
      <c r="D906" s="356"/>
      <c r="E906" s="356"/>
      <c r="F906" s="357"/>
      <c r="G906" s="357"/>
      <c r="H906" s="349"/>
      <c r="I906" s="350"/>
    </row>
    <row r="907" spans="1:9" ht="23.25" customHeight="1">
      <c r="A907" s="780">
        <v>402</v>
      </c>
      <c r="B907" s="832" t="s">
        <v>759</v>
      </c>
      <c r="C907" s="781"/>
      <c r="D907" s="781"/>
      <c r="E907" s="781"/>
      <c r="F907" s="781"/>
      <c r="G907" s="782"/>
      <c r="H907" s="818" t="s">
        <v>989</v>
      </c>
      <c r="I907" s="783">
        <f>SUM(G910:G913)</f>
        <v>52.5</v>
      </c>
    </row>
    <row r="908" spans="1:9" ht="14.25" customHeight="1">
      <c r="A908" s="909" t="s">
        <v>847</v>
      </c>
      <c r="B908" s="953"/>
      <c r="C908" s="953"/>
      <c r="D908" s="953"/>
      <c r="E908" s="953"/>
      <c r="F908" s="953"/>
      <c r="G908" s="953"/>
      <c r="H908" s="953"/>
      <c r="I908" s="954"/>
    </row>
    <row r="909" spans="1:9" ht="12" customHeight="1">
      <c r="A909" s="955"/>
      <c r="B909" s="956"/>
      <c r="C909" s="956"/>
      <c r="D909" s="956"/>
      <c r="E909" s="956"/>
      <c r="F909" s="956"/>
      <c r="G909" s="956"/>
      <c r="H909" s="956"/>
      <c r="I909" s="957"/>
    </row>
    <row r="910" spans="1:9" ht="16.5" customHeight="1">
      <c r="A910" s="691"/>
      <c r="B910" s="359" t="s">
        <v>376</v>
      </c>
      <c r="C910" s="354"/>
      <c r="D910" s="461"/>
      <c r="E910" s="461"/>
      <c r="F910" s="461"/>
      <c r="G910" s="361">
        <f>D916</f>
        <v>2</v>
      </c>
      <c r="H910" s="692"/>
      <c r="I910" s="353"/>
    </row>
    <row r="911" spans="1:9" ht="16.5" customHeight="1">
      <c r="A911" s="691"/>
      <c r="B911" s="359" t="s">
        <v>377</v>
      </c>
      <c r="C911" s="354"/>
      <c r="D911" s="354"/>
      <c r="E911" s="354"/>
      <c r="F911" s="354"/>
      <c r="G911" s="361">
        <f>D918</f>
        <v>12.5</v>
      </c>
      <c r="H911" s="692"/>
      <c r="I911" s="353"/>
    </row>
    <row r="912" spans="1:9" ht="16.5" customHeight="1">
      <c r="A912" s="691"/>
      <c r="B912" s="359" t="s">
        <v>378</v>
      </c>
      <c r="C912" s="354"/>
      <c r="D912" s="354"/>
      <c r="E912" s="354"/>
      <c r="F912" s="354"/>
      <c r="G912" s="361">
        <f>D920</f>
        <v>24</v>
      </c>
      <c r="H912" s="692"/>
      <c r="I912" s="353"/>
    </row>
    <row r="913" spans="1:9" ht="16.5" customHeight="1">
      <c r="A913" s="691"/>
      <c r="B913" s="359" t="s">
        <v>379</v>
      </c>
      <c r="C913" s="354"/>
      <c r="D913" s="354"/>
      <c r="E913" s="354"/>
      <c r="F913" s="354"/>
      <c r="G913" s="361">
        <f>D922</f>
        <v>14</v>
      </c>
      <c r="H913" s="692"/>
      <c r="I913" s="353"/>
    </row>
    <row r="914" spans="1:9" ht="16.5" customHeight="1">
      <c r="A914" s="430">
        <v>402.2</v>
      </c>
      <c r="B914" s="915" t="s">
        <v>938</v>
      </c>
      <c r="C914" s="916"/>
      <c r="D914" s="916"/>
      <c r="E914" s="916"/>
      <c r="F914" s="916"/>
      <c r="G914" s="917"/>
      <c r="H914" s="427" t="s">
        <v>989</v>
      </c>
      <c r="I914" s="431">
        <f>D916+D918+D920+D922</f>
        <v>52.5</v>
      </c>
    </row>
    <row r="915" spans="1:9" ht="16.5" customHeight="1">
      <c r="A915" s="691"/>
      <c r="B915" s="973" t="s">
        <v>380</v>
      </c>
      <c r="C915" s="974"/>
      <c r="D915" s="974"/>
      <c r="E915" s="974"/>
      <c r="F915" s="974"/>
      <c r="G915" s="975"/>
      <c r="H915" s="692"/>
      <c r="I915" s="353"/>
    </row>
    <row r="916" spans="1:9" ht="16.5" customHeight="1">
      <c r="A916" s="691"/>
      <c r="B916" s="359" t="s">
        <v>381</v>
      </c>
      <c r="C916" s="354"/>
      <c r="D916" s="354">
        <v>2</v>
      </c>
      <c r="E916" s="354"/>
      <c r="F916" s="354"/>
      <c r="G916" s="361"/>
      <c r="H916" s="692"/>
      <c r="I916" s="353"/>
    </row>
    <row r="917" spans="1:9" ht="16.5" customHeight="1">
      <c r="A917" s="691"/>
      <c r="B917" s="973" t="s">
        <v>382</v>
      </c>
      <c r="C917" s="974"/>
      <c r="D917" s="974"/>
      <c r="E917" s="974"/>
      <c r="F917" s="974"/>
      <c r="G917" s="975"/>
      <c r="H917" s="692"/>
      <c r="I917" s="353"/>
    </row>
    <row r="918" spans="1:9" ht="16.5" customHeight="1">
      <c r="A918" s="691"/>
      <c r="B918" s="359" t="s">
        <v>383</v>
      </c>
      <c r="C918" s="354"/>
      <c r="D918" s="354">
        <v>12.5</v>
      </c>
      <c r="E918" s="354"/>
      <c r="F918" s="354"/>
      <c r="G918" s="361"/>
      <c r="H918" s="692"/>
      <c r="I918" s="353"/>
    </row>
    <row r="919" spans="1:9" ht="16.5" customHeight="1">
      <c r="A919" s="691"/>
      <c r="B919" s="973" t="s">
        <v>384</v>
      </c>
      <c r="C919" s="974"/>
      <c r="D919" s="974"/>
      <c r="E919" s="974"/>
      <c r="F919" s="974"/>
      <c r="G919" s="975"/>
      <c r="H919" s="692"/>
      <c r="I919" s="353"/>
    </row>
    <row r="920" spans="1:9" ht="16.5" customHeight="1">
      <c r="A920" s="691"/>
      <c r="B920" s="359" t="s">
        <v>385</v>
      </c>
      <c r="C920" s="354"/>
      <c r="D920" s="354">
        <v>24</v>
      </c>
      <c r="E920" s="354"/>
      <c r="F920" s="354"/>
      <c r="G920" s="361"/>
      <c r="H920" s="692"/>
      <c r="I920" s="353"/>
    </row>
    <row r="921" spans="1:9" ht="16.5" customHeight="1">
      <c r="A921" s="691"/>
      <c r="B921" s="973" t="s">
        <v>386</v>
      </c>
      <c r="C921" s="974"/>
      <c r="D921" s="974"/>
      <c r="E921" s="974"/>
      <c r="F921" s="974"/>
      <c r="G921" s="975"/>
      <c r="H921" s="692"/>
      <c r="I921" s="353"/>
    </row>
    <row r="922" spans="1:9" ht="16.5" customHeight="1">
      <c r="A922" s="691"/>
      <c r="B922" s="359" t="s">
        <v>387</v>
      </c>
      <c r="C922" s="354"/>
      <c r="D922" s="354">
        <v>14</v>
      </c>
      <c r="E922" s="354"/>
      <c r="F922" s="354"/>
      <c r="G922" s="361"/>
      <c r="H922" s="692"/>
      <c r="I922" s="353"/>
    </row>
    <row r="923" spans="1:9" ht="16.5" customHeight="1">
      <c r="A923" s="430">
        <v>402.3</v>
      </c>
      <c r="B923" s="915" t="s">
        <v>388</v>
      </c>
      <c r="C923" s="916"/>
      <c r="D923" s="916"/>
      <c r="E923" s="916"/>
      <c r="F923" s="916"/>
      <c r="G923" s="917"/>
      <c r="H923" s="427" t="s">
        <v>977</v>
      </c>
      <c r="I923" s="431">
        <f>G925+G927+G929+G931+G933+G935</f>
        <v>6</v>
      </c>
    </row>
    <row r="924" spans="1:9" ht="49.5" customHeight="1">
      <c r="A924" s="691"/>
      <c r="B924" s="978" t="s">
        <v>389</v>
      </c>
      <c r="C924" s="981"/>
      <c r="D924" s="981"/>
      <c r="E924" s="981"/>
      <c r="F924" s="981"/>
      <c r="G924" s="982"/>
      <c r="H924" s="692"/>
      <c r="I924" s="353"/>
    </row>
    <row r="925" spans="1:9" ht="16.5" customHeight="1">
      <c r="A925" s="691"/>
      <c r="B925" s="359" t="s">
        <v>390</v>
      </c>
      <c r="C925" s="354">
        <v>1</v>
      </c>
      <c r="D925" s="354"/>
      <c r="E925" s="354"/>
      <c r="F925" s="354"/>
      <c r="G925" s="361">
        <f>C925</f>
        <v>1</v>
      </c>
      <c r="H925" s="692"/>
      <c r="I925" s="353"/>
    </row>
    <row r="926" spans="1:9" ht="42" customHeight="1">
      <c r="A926" s="691"/>
      <c r="B926" s="978" t="s">
        <v>391</v>
      </c>
      <c r="C926" s="981"/>
      <c r="D926" s="981"/>
      <c r="E926" s="981"/>
      <c r="F926" s="981"/>
      <c r="G926" s="982"/>
      <c r="H926" s="692"/>
      <c r="I926" s="353"/>
    </row>
    <row r="927" spans="1:9" ht="16.5" customHeight="1">
      <c r="A927" s="691"/>
      <c r="B927" s="359" t="s">
        <v>390</v>
      </c>
      <c r="C927" s="354">
        <v>1</v>
      </c>
      <c r="D927" s="354"/>
      <c r="E927" s="354"/>
      <c r="F927" s="354"/>
      <c r="G927" s="361">
        <f>C927</f>
        <v>1</v>
      </c>
      <c r="H927" s="692"/>
      <c r="I927" s="353"/>
    </row>
    <row r="928" spans="1:9" ht="45" customHeight="1">
      <c r="A928" s="691"/>
      <c r="B928" s="978" t="s">
        <v>392</v>
      </c>
      <c r="C928" s="981"/>
      <c r="D928" s="981"/>
      <c r="E928" s="981"/>
      <c r="F928" s="981"/>
      <c r="G928" s="982"/>
      <c r="H928" s="692"/>
      <c r="I928" s="353"/>
    </row>
    <row r="929" spans="1:9" ht="16.5" customHeight="1">
      <c r="A929" s="691"/>
      <c r="B929" s="359" t="s">
        <v>390</v>
      </c>
      <c r="C929" s="354">
        <v>1</v>
      </c>
      <c r="D929" s="354"/>
      <c r="E929" s="354"/>
      <c r="F929" s="354"/>
      <c r="G929" s="361">
        <f>C929</f>
        <v>1</v>
      </c>
      <c r="H929" s="692"/>
      <c r="I929" s="353"/>
    </row>
    <row r="930" spans="1:9" ht="44.25" customHeight="1">
      <c r="A930" s="691"/>
      <c r="B930" s="978" t="s">
        <v>393</v>
      </c>
      <c r="C930" s="981"/>
      <c r="D930" s="981"/>
      <c r="E930" s="981"/>
      <c r="F930" s="981"/>
      <c r="G930" s="982"/>
      <c r="H930" s="692"/>
      <c r="I930" s="353"/>
    </row>
    <row r="931" spans="1:9" ht="16.5" customHeight="1">
      <c r="A931" s="691"/>
      <c r="B931" s="359" t="s">
        <v>390</v>
      </c>
      <c r="C931" s="354">
        <v>1</v>
      </c>
      <c r="D931" s="354"/>
      <c r="E931" s="354"/>
      <c r="F931" s="354"/>
      <c r="G931" s="361">
        <f>C931</f>
        <v>1</v>
      </c>
      <c r="H931" s="692"/>
      <c r="I931" s="353"/>
    </row>
    <row r="932" spans="1:9" ht="48" customHeight="1">
      <c r="A932" s="691"/>
      <c r="B932" s="978" t="s">
        <v>394</v>
      </c>
      <c r="C932" s="981"/>
      <c r="D932" s="981"/>
      <c r="E932" s="981"/>
      <c r="F932" s="981"/>
      <c r="G932" s="982"/>
      <c r="H932" s="692"/>
      <c r="I932" s="353"/>
    </row>
    <row r="933" spans="1:9" ht="16.5" customHeight="1">
      <c r="A933" s="691"/>
      <c r="B933" s="359" t="s">
        <v>390</v>
      </c>
      <c r="C933" s="354">
        <v>1</v>
      </c>
      <c r="D933" s="354"/>
      <c r="E933" s="354"/>
      <c r="F933" s="354"/>
      <c r="G933" s="361">
        <f>C933</f>
        <v>1</v>
      </c>
      <c r="H933" s="692"/>
      <c r="I933" s="353"/>
    </row>
    <row r="934" spans="1:9" ht="51.75" customHeight="1">
      <c r="A934" s="691"/>
      <c r="B934" s="978" t="s">
        <v>395</v>
      </c>
      <c r="C934" s="981"/>
      <c r="D934" s="981"/>
      <c r="E934" s="981"/>
      <c r="F934" s="981"/>
      <c r="G934" s="982"/>
      <c r="H934" s="692"/>
      <c r="I934" s="353"/>
    </row>
    <row r="935" spans="1:9" ht="16.5" customHeight="1">
      <c r="A935" s="691"/>
      <c r="B935" s="359" t="s">
        <v>396</v>
      </c>
      <c r="C935" s="354">
        <v>1</v>
      </c>
      <c r="D935" s="354"/>
      <c r="E935" s="354"/>
      <c r="F935" s="354"/>
      <c r="G935" s="361">
        <f>C935</f>
        <v>1</v>
      </c>
      <c r="H935" s="692"/>
      <c r="I935" s="353"/>
    </row>
    <row r="936" spans="1:9" ht="16.5" customHeight="1">
      <c r="A936" s="345"/>
      <c r="B936" s="355"/>
      <c r="C936" s="347"/>
      <c r="D936" s="347"/>
      <c r="E936" s="347"/>
      <c r="F936" s="348"/>
      <c r="G936" s="357"/>
      <c r="H936" s="349"/>
      <c r="I936" s="350"/>
    </row>
    <row r="937" spans="1:9" ht="27" customHeight="1">
      <c r="A937" s="780">
        <v>403</v>
      </c>
      <c r="B937" s="832" t="s">
        <v>670</v>
      </c>
      <c r="C937" s="781"/>
      <c r="D937" s="781"/>
      <c r="E937" s="781"/>
      <c r="F937" s="781"/>
      <c r="G937" s="782"/>
      <c r="H937" s="818" t="s">
        <v>989</v>
      </c>
      <c r="I937" s="783">
        <f>SUM(G940:G942)</f>
        <v>40</v>
      </c>
    </row>
    <row r="938" spans="1:9">
      <c r="A938" s="909" t="s">
        <v>848</v>
      </c>
      <c r="B938" s="953"/>
      <c r="C938" s="953"/>
      <c r="D938" s="953"/>
      <c r="E938" s="953"/>
      <c r="F938" s="953"/>
      <c r="G938" s="953"/>
      <c r="H938" s="953"/>
      <c r="I938" s="954"/>
    </row>
    <row r="939" spans="1:9">
      <c r="A939" s="955"/>
      <c r="B939" s="956"/>
      <c r="C939" s="956"/>
      <c r="D939" s="956"/>
      <c r="E939" s="956"/>
      <c r="F939" s="956"/>
      <c r="G939" s="956"/>
      <c r="H939" s="956"/>
      <c r="I939" s="957"/>
    </row>
    <row r="940" spans="1:9" ht="32.25" customHeight="1">
      <c r="A940" s="691"/>
      <c r="B940" s="465" t="s">
        <v>397</v>
      </c>
      <c r="C940" s="705"/>
      <c r="D940" s="706">
        <f>D945</f>
        <v>32</v>
      </c>
      <c r="E940" s="706"/>
      <c r="F940" s="706"/>
      <c r="G940" s="706">
        <f>+D940</f>
        <v>32</v>
      </c>
      <c r="H940" s="692"/>
      <c r="I940" s="707"/>
    </row>
    <row r="941" spans="1:9" ht="19.5" customHeight="1">
      <c r="A941" s="691"/>
      <c r="B941" s="359" t="s">
        <v>398</v>
      </c>
      <c r="C941" s="354"/>
      <c r="D941" s="461">
        <v>8</v>
      </c>
      <c r="E941" s="461"/>
      <c r="F941" s="461"/>
      <c r="G941" s="706">
        <f>+D941</f>
        <v>8</v>
      </c>
      <c r="H941" s="692"/>
      <c r="I941" s="707"/>
    </row>
    <row r="942" spans="1:9" ht="19.5" customHeight="1">
      <c r="A942" s="691"/>
      <c r="B942" s="708"/>
      <c r="C942" s="354"/>
      <c r="D942" s="354"/>
      <c r="E942" s="354"/>
      <c r="F942" s="354"/>
      <c r="G942" s="461"/>
      <c r="H942" s="692"/>
      <c r="I942" s="707"/>
    </row>
    <row r="943" spans="1:9" ht="19.5" customHeight="1">
      <c r="A943" s="688">
        <v>403.1</v>
      </c>
      <c r="B943" s="923" t="s">
        <v>939</v>
      </c>
      <c r="C943" s="924"/>
      <c r="D943" s="924"/>
      <c r="E943" s="924"/>
      <c r="F943" s="924"/>
      <c r="G943" s="925"/>
      <c r="H943" s="689" t="s">
        <v>989</v>
      </c>
      <c r="I943" s="690">
        <f>+I944</f>
        <v>32</v>
      </c>
    </row>
    <row r="944" spans="1:9" ht="19.5" customHeight="1">
      <c r="A944" s="691"/>
      <c r="B944" s="978" t="s">
        <v>399</v>
      </c>
      <c r="C944" s="979"/>
      <c r="D944" s="979"/>
      <c r="E944" s="979"/>
      <c r="F944" s="979"/>
      <c r="G944" s="980"/>
      <c r="H944" s="692" t="s">
        <v>989</v>
      </c>
      <c r="I944" s="694">
        <f>+G945</f>
        <v>32</v>
      </c>
    </row>
    <row r="945" spans="1:12" ht="19.5" customHeight="1">
      <c r="A945" s="691"/>
      <c r="B945" s="359" t="s">
        <v>400</v>
      </c>
      <c r="C945" s="354"/>
      <c r="D945" s="461">
        <v>32</v>
      </c>
      <c r="E945" s="461"/>
      <c r="F945" s="461"/>
      <c r="G945" s="706">
        <f>+D945</f>
        <v>32</v>
      </c>
      <c r="H945" s="692"/>
      <c r="I945" s="707"/>
    </row>
    <row r="946" spans="1:12" ht="19.5" customHeight="1">
      <c r="A946" s="688">
        <v>403.2</v>
      </c>
      <c r="B946" s="923" t="s">
        <v>940</v>
      </c>
      <c r="C946" s="924"/>
      <c r="D946" s="924"/>
      <c r="E946" s="924"/>
      <c r="F946" s="924"/>
      <c r="G946" s="925"/>
      <c r="H946" s="689" t="s">
        <v>989</v>
      </c>
      <c r="I946" s="690">
        <f>+I947</f>
        <v>26</v>
      </c>
    </row>
    <row r="947" spans="1:12" ht="19.5" customHeight="1">
      <c r="A947" s="691"/>
      <c r="B947" s="978" t="s">
        <v>865</v>
      </c>
      <c r="C947" s="979"/>
      <c r="D947" s="979"/>
      <c r="E947" s="979"/>
      <c r="F947" s="979"/>
      <c r="G947" s="980"/>
      <c r="H947" s="692" t="s">
        <v>989</v>
      </c>
      <c r="I947" s="694">
        <f>+G948</f>
        <v>26</v>
      </c>
    </row>
    <row r="948" spans="1:12" ht="15" customHeight="1">
      <c r="A948" s="691"/>
      <c r="B948" s="708" t="s">
        <v>557</v>
      </c>
      <c r="C948" s="354"/>
      <c r="D948" s="461">
        <v>26</v>
      </c>
      <c r="E948" s="461"/>
      <c r="F948" s="461"/>
      <c r="G948" s="706">
        <f>+D948</f>
        <v>26</v>
      </c>
      <c r="H948" s="692"/>
      <c r="I948" s="707"/>
    </row>
    <row r="949" spans="1:12" ht="31.5" customHeight="1">
      <c r="A949" s="780">
        <v>404</v>
      </c>
      <c r="B949" s="832" t="s">
        <v>760</v>
      </c>
      <c r="C949" s="781"/>
      <c r="D949" s="781"/>
      <c r="E949" s="781"/>
      <c r="F949" s="781"/>
      <c r="G949" s="782"/>
      <c r="H949" s="381" t="s">
        <v>973</v>
      </c>
      <c r="I949" s="783">
        <f>SUM(G952:G953)</f>
        <v>845</v>
      </c>
    </row>
    <row r="950" spans="1:12">
      <c r="A950" s="952" t="s">
        <v>848</v>
      </c>
      <c r="B950" s="953"/>
      <c r="C950" s="953"/>
      <c r="D950" s="953"/>
      <c r="E950" s="953"/>
      <c r="F950" s="953"/>
      <c r="G950" s="953"/>
      <c r="H950" s="953"/>
      <c r="I950" s="954"/>
    </row>
    <row r="951" spans="1:12">
      <c r="A951" s="955"/>
      <c r="B951" s="956"/>
      <c r="C951" s="956"/>
      <c r="D951" s="956"/>
      <c r="E951" s="956"/>
      <c r="F951" s="956"/>
      <c r="G951" s="956"/>
      <c r="H951" s="956"/>
      <c r="I951" s="957"/>
    </row>
    <row r="952" spans="1:12">
      <c r="A952" s="688">
        <v>404.1</v>
      </c>
      <c r="B952" s="915" t="s">
        <v>401</v>
      </c>
      <c r="C952" s="924"/>
      <c r="D952" s="924"/>
      <c r="E952" s="924"/>
      <c r="F952" s="924"/>
      <c r="G952" s="925"/>
      <c r="H952" s="427" t="s">
        <v>973</v>
      </c>
      <c r="I952" s="690">
        <f>G953</f>
        <v>845</v>
      </c>
      <c r="L952" s="558"/>
    </row>
    <row r="953" spans="1:12">
      <c r="A953" s="345"/>
      <c r="B953" s="355" t="s">
        <v>402</v>
      </c>
      <c r="C953" s="347"/>
      <c r="D953" s="347"/>
      <c r="E953" s="347"/>
      <c r="F953" s="347"/>
      <c r="G953" s="348">
        <v>845</v>
      </c>
      <c r="H953" s="349"/>
      <c r="I953" s="687"/>
    </row>
    <row r="954" spans="1:12">
      <c r="A954" s="688">
        <v>404.2</v>
      </c>
      <c r="B954" s="915" t="s">
        <v>403</v>
      </c>
      <c r="C954" s="924"/>
      <c r="D954" s="924"/>
      <c r="E954" s="924"/>
      <c r="F954" s="924"/>
      <c r="G954" s="925"/>
      <c r="H954" s="427" t="s">
        <v>973</v>
      </c>
      <c r="I954" s="690">
        <f>G955</f>
        <v>845</v>
      </c>
    </row>
    <row r="955" spans="1:12">
      <c r="A955" s="345"/>
      <c r="B955" s="355" t="s">
        <v>404</v>
      </c>
      <c r="C955" s="347"/>
      <c r="D955" s="347"/>
      <c r="E955" s="347"/>
      <c r="F955" s="347"/>
      <c r="G955" s="348">
        <v>845</v>
      </c>
      <c r="H955" s="349"/>
      <c r="I955" s="687"/>
    </row>
    <row r="956" spans="1:12">
      <c r="A956" s="345"/>
      <c r="B956" s="346"/>
      <c r="C956" s="347"/>
      <c r="D956" s="347"/>
      <c r="E956" s="347"/>
      <c r="F956" s="347"/>
      <c r="G956" s="348"/>
      <c r="H956" s="349"/>
      <c r="I956" s="709"/>
    </row>
    <row r="957" spans="1:12">
      <c r="A957" s="364"/>
      <c r="B957" s="355"/>
      <c r="C957" s="356"/>
      <c r="D957" s="356"/>
      <c r="E957" s="356"/>
      <c r="F957" s="357"/>
      <c r="G957" s="357"/>
      <c r="H957" s="365"/>
      <c r="I957" s="366"/>
    </row>
    <row r="958" spans="1:12" ht="26.25" customHeight="1">
      <c r="A958" s="380">
        <v>405</v>
      </c>
      <c r="B958" s="384" t="s">
        <v>745</v>
      </c>
      <c r="C958" s="385"/>
      <c r="D958" s="385"/>
      <c r="E958" s="385"/>
      <c r="F958" s="587"/>
      <c r="G958" s="386"/>
      <c r="H958" s="381" t="s">
        <v>989</v>
      </c>
      <c r="I958" s="382">
        <f>SUM(G961:G962)</f>
        <v>26.5</v>
      </c>
    </row>
    <row r="959" spans="1:12">
      <c r="A959" s="909" t="s">
        <v>849</v>
      </c>
      <c r="B959" s="910"/>
      <c r="C959" s="910"/>
      <c r="D959" s="910"/>
      <c r="E959" s="910"/>
      <c r="F959" s="910"/>
      <c r="G959" s="910"/>
      <c r="H959" s="910"/>
      <c r="I959" s="911"/>
    </row>
    <row r="960" spans="1:12">
      <c r="A960" s="912"/>
      <c r="B960" s="913"/>
      <c r="C960" s="913"/>
      <c r="D960" s="913"/>
      <c r="E960" s="913"/>
      <c r="F960" s="913"/>
      <c r="G960" s="913"/>
      <c r="H960" s="913"/>
      <c r="I960" s="914"/>
    </row>
    <row r="961" spans="1:9" ht="15.75" customHeight="1">
      <c r="A961" s="367"/>
      <c r="B961" s="359" t="s">
        <v>702</v>
      </c>
      <c r="C961" s="351"/>
      <c r="D961" s="361">
        <f>12+14.5</f>
        <v>26.5</v>
      </c>
      <c r="E961" s="361"/>
      <c r="F961" s="361"/>
      <c r="G961" s="467">
        <f>+D961</f>
        <v>26.5</v>
      </c>
      <c r="H961" s="467"/>
      <c r="I961" s="353"/>
    </row>
    <row r="962" spans="1:9" ht="16.5" customHeight="1">
      <c r="A962" s="367"/>
      <c r="B962" s="359"/>
      <c r="C962" s="351"/>
      <c r="D962" s="361"/>
      <c r="E962" s="361"/>
      <c r="F962" s="361"/>
      <c r="G962" s="361"/>
      <c r="H962" s="352"/>
      <c r="I962" s="353"/>
    </row>
    <row r="963" spans="1:9" ht="17.25" customHeight="1">
      <c r="A963" s="430">
        <v>405.1</v>
      </c>
      <c r="B963" s="915" t="s">
        <v>939</v>
      </c>
      <c r="C963" s="916"/>
      <c r="D963" s="916"/>
      <c r="E963" s="916"/>
      <c r="F963" s="916"/>
      <c r="G963" s="917"/>
      <c r="H963" s="427" t="s">
        <v>989</v>
      </c>
      <c r="I963" s="431">
        <f>+I964</f>
        <v>26.5</v>
      </c>
    </row>
    <row r="964" spans="1:9" ht="23.25" customHeight="1">
      <c r="A964" s="367"/>
      <c r="B964" s="989" t="s">
        <v>558</v>
      </c>
      <c r="C964" s="990"/>
      <c r="D964" s="990"/>
      <c r="E964" s="990"/>
      <c r="F964" s="990"/>
      <c r="G964" s="991"/>
      <c r="H964" s="362" t="s">
        <v>989</v>
      </c>
      <c r="I964" s="514">
        <f>+G965</f>
        <v>26.5</v>
      </c>
    </row>
    <row r="965" spans="1:9" ht="16.5" customHeight="1">
      <c r="A965" s="367"/>
      <c r="B965" s="359" t="s">
        <v>102</v>
      </c>
      <c r="C965" s="351"/>
      <c r="D965" s="361">
        <f>G961</f>
        <v>26.5</v>
      </c>
      <c r="E965" s="468"/>
      <c r="F965" s="468"/>
      <c r="G965" s="467">
        <f>+D965</f>
        <v>26.5</v>
      </c>
      <c r="H965" s="352"/>
      <c r="I965" s="353"/>
    </row>
    <row r="966" spans="1:9" ht="20.25" customHeight="1">
      <c r="A966" s="430">
        <v>405.2</v>
      </c>
      <c r="B966" s="915" t="s">
        <v>940</v>
      </c>
      <c r="C966" s="916"/>
      <c r="D966" s="916"/>
      <c r="E966" s="916"/>
      <c r="F966" s="916"/>
      <c r="G966" s="917"/>
      <c r="H966" s="427" t="s">
        <v>989</v>
      </c>
      <c r="I966" s="431"/>
    </row>
    <row r="967" spans="1:9" ht="16.5" customHeight="1">
      <c r="A967" s="367"/>
      <c r="B967" s="465" t="s">
        <v>953</v>
      </c>
      <c r="C967" s="465"/>
      <c r="D967" s="465"/>
      <c r="E967" s="465"/>
      <c r="F967" s="590"/>
      <c r="G967" s="465"/>
      <c r="H967" s="352"/>
      <c r="I967" s="353"/>
    </row>
    <row r="968" spans="1:9" ht="15" customHeight="1">
      <c r="A968" s="430">
        <v>405.3</v>
      </c>
      <c r="B968" s="915" t="s">
        <v>941</v>
      </c>
      <c r="C968" s="916"/>
      <c r="D968" s="916"/>
      <c r="E968" s="916"/>
      <c r="F968" s="916"/>
      <c r="G968" s="917"/>
      <c r="H968" s="427" t="s">
        <v>977</v>
      </c>
      <c r="I968" s="431"/>
    </row>
    <row r="969" spans="1:9">
      <c r="A969" s="367"/>
      <c r="B969" s="359" t="s">
        <v>953</v>
      </c>
      <c r="C969" s="351"/>
      <c r="D969" s="351"/>
      <c r="E969" s="351"/>
      <c r="F969" s="468"/>
      <c r="G969" s="361"/>
      <c r="H969" s="352"/>
      <c r="I969" s="353"/>
    </row>
    <row r="970" spans="1:9" ht="14.25" customHeight="1">
      <c r="A970" s="430">
        <v>405.4</v>
      </c>
      <c r="B970" s="915" t="s">
        <v>942</v>
      </c>
      <c r="C970" s="916"/>
      <c r="D970" s="916"/>
      <c r="E970" s="916"/>
      <c r="F970" s="916"/>
      <c r="G970" s="917"/>
      <c r="H970" s="427" t="s">
        <v>977</v>
      </c>
      <c r="I970" s="431">
        <f>G971</f>
        <v>8</v>
      </c>
    </row>
    <row r="971" spans="1:9">
      <c r="A971" s="367"/>
      <c r="B971" s="359" t="s">
        <v>103</v>
      </c>
      <c r="C971" s="351"/>
      <c r="D971" s="351"/>
      <c r="E971" s="351"/>
      <c r="F971" s="468"/>
      <c r="G971" s="361">
        <v>8</v>
      </c>
      <c r="H971" s="352"/>
      <c r="I971" s="353"/>
    </row>
    <row r="972" spans="1:9">
      <c r="A972" s="367"/>
      <c r="B972" s="359"/>
      <c r="C972" s="351"/>
      <c r="D972" s="351"/>
      <c r="E972" s="351"/>
      <c r="F972" s="468"/>
      <c r="G972" s="361"/>
      <c r="H972" s="352"/>
      <c r="I972" s="353"/>
    </row>
    <row r="973" spans="1:9">
      <c r="A973" s="367"/>
      <c r="B973" s="359"/>
      <c r="C973" s="351"/>
      <c r="D973" s="351"/>
      <c r="E973" s="351"/>
      <c r="F973" s="468"/>
      <c r="G973" s="361"/>
      <c r="H973" s="352"/>
      <c r="I973" s="353"/>
    </row>
    <row r="974" spans="1:9" ht="27.75" customHeight="1">
      <c r="A974" s="380">
        <v>406</v>
      </c>
      <c r="B974" s="384" t="s">
        <v>746</v>
      </c>
      <c r="C974" s="385"/>
      <c r="D974" s="385"/>
      <c r="E974" s="385"/>
      <c r="F974" s="587"/>
      <c r="G974" s="386"/>
      <c r="H974" s="381" t="s">
        <v>977</v>
      </c>
      <c r="I974" s="382">
        <f>SUM(G977:G980)</f>
        <v>4</v>
      </c>
    </row>
    <row r="975" spans="1:9" ht="15.75" customHeight="1">
      <c r="A975" s="909" t="s">
        <v>850</v>
      </c>
      <c r="B975" s="910"/>
      <c r="C975" s="910"/>
      <c r="D975" s="910"/>
      <c r="E975" s="910"/>
      <c r="F975" s="910"/>
      <c r="G975" s="910"/>
      <c r="H975" s="910"/>
      <c r="I975" s="911"/>
    </row>
    <row r="976" spans="1:9" ht="12.75" customHeight="1">
      <c r="A976" s="912"/>
      <c r="B976" s="913"/>
      <c r="C976" s="913"/>
      <c r="D976" s="913"/>
      <c r="E976" s="913"/>
      <c r="F976" s="913"/>
      <c r="G976" s="913"/>
      <c r="H976" s="913"/>
      <c r="I976" s="914"/>
    </row>
    <row r="977" spans="1:9" ht="17.25" customHeight="1">
      <c r="A977" s="368"/>
      <c r="B977" s="453" t="s">
        <v>559</v>
      </c>
      <c r="C977" s="371">
        <v>1</v>
      </c>
      <c r="D977" s="370"/>
      <c r="E977" s="370"/>
      <c r="F977" s="379"/>
      <c r="G977" s="467">
        <f>+C977</f>
        <v>1</v>
      </c>
      <c r="H977" s="373"/>
      <c r="I977" s="374"/>
    </row>
    <row r="978" spans="1:9" ht="15.75" customHeight="1">
      <c r="A978" s="368"/>
      <c r="B978" s="453" t="s">
        <v>560</v>
      </c>
      <c r="C978" s="371">
        <v>1</v>
      </c>
      <c r="D978" s="370"/>
      <c r="E978" s="370"/>
      <c r="F978" s="379"/>
      <c r="G978" s="467">
        <f>+C978</f>
        <v>1</v>
      </c>
      <c r="H978" s="373"/>
      <c r="I978" s="374"/>
    </row>
    <row r="979" spans="1:9" ht="15.75" customHeight="1">
      <c r="A979" s="368"/>
      <c r="B979" s="453" t="s">
        <v>561</v>
      </c>
      <c r="C979" s="371">
        <v>1</v>
      </c>
      <c r="D979" s="370"/>
      <c r="E979" s="370"/>
      <c r="F979" s="379"/>
      <c r="G979" s="467">
        <f>+C979</f>
        <v>1</v>
      </c>
      <c r="H979" s="373"/>
      <c r="I979" s="374"/>
    </row>
    <row r="980" spans="1:9" ht="15.75" customHeight="1">
      <c r="A980" s="368"/>
      <c r="B980" s="453" t="s">
        <v>562</v>
      </c>
      <c r="C980" s="371">
        <v>1</v>
      </c>
      <c r="D980" s="370"/>
      <c r="E980" s="370"/>
      <c r="F980" s="379"/>
      <c r="G980" s="467">
        <f>+C980</f>
        <v>1</v>
      </c>
      <c r="H980" s="373"/>
      <c r="I980" s="374"/>
    </row>
    <row r="981" spans="1:9" ht="18" customHeight="1">
      <c r="A981" s="430">
        <v>406.1</v>
      </c>
      <c r="B981" s="915" t="s">
        <v>943</v>
      </c>
      <c r="C981" s="916"/>
      <c r="D981" s="916"/>
      <c r="E981" s="916"/>
      <c r="F981" s="916"/>
      <c r="G981" s="917"/>
      <c r="H981" s="427" t="s">
        <v>977</v>
      </c>
      <c r="I981" s="431">
        <f>+I982</f>
        <v>1</v>
      </c>
    </row>
    <row r="982" spans="1:9" ht="24.75" customHeight="1">
      <c r="A982" s="368"/>
      <c r="B982" s="903" t="s">
        <v>563</v>
      </c>
      <c r="C982" s="904"/>
      <c r="D982" s="904"/>
      <c r="E982" s="904"/>
      <c r="F982" s="904"/>
      <c r="G982" s="905"/>
      <c r="H982" s="454" t="s">
        <v>977</v>
      </c>
      <c r="I982" s="363">
        <f>+G983</f>
        <v>1</v>
      </c>
    </row>
    <row r="983" spans="1:9" ht="15.75" customHeight="1">
      <c r="A983" s="368"/>
      <c r="B983" s="453" t="s">
        <v>614</v>
      </c>
      <c r="C983" s="371">
        <v>1</v>
      </c>
      <c r="D983" s="372"/>
      <c r="E983" s="372"/>
      <c r="F983" s="372"/>
      <c r="G983" s="467">
        <f>+C983</f>
        <v>1</v>
      </c>
      <c r="H983" s="454"/>
      <c r="I983" s="455"/>
    </row>
    <row r="984" spans="1:9" ht="18" customHeight="1">
      <c r="A984" s="430">
        <v>406.2</v>
      </c>
      <c r="B984" s="915" t="s">
        <v>759</v>
      </c>
      <c r="C984" s="916"/>
      <c r="D984" s="916"/>
      <c r="E984" s="916"/>
      <c r="F984" s="916"/>
      <c r="G984" s="917"/>
      <c r="H984" s="427" t="s">
        <v>977</v>
      </c>
      <c r="I984" s="431">
        <f>+I985</f>
        <v>1</v>
      </c>
    </row>
    <row r="985" spans="1:9" ht="21.75" customHeight="1">
      <c r="A985" s="469"/>
      <c r="B985" s="903" t="s">
        <v>530</v>
      </c>
      <c r="C985" s="904"/>
      <c r="D985" s="904"/>
      <c r="E985" s="904"/>
      <c r="F985" s="904"/>
      <c r="G985" s="905"/>
      <c r="H985" s="454" t="s">
        <v>977</v>
      </c>
      <c r="I985" s="363">
        <f>+G986</f>
        <v>1</v>
      </c>
    </row>
    <row r="986" spans="1:9" ht="15.75" customHeight="1">
      <c r="A986" s="469"/>
      <c r="B986" s="453" t="s">
        <v>614</v>
      </c>
      <c r="C986" s="371">
        <v>1</v>
      </c>
      <c r="D986" s="371"/>
      <c r="E986" s="371"/>
      <c r="F986" s="372"/>
      <c r="G986" s="467">
        <f>+C986</f>
        <v>1</v>
      </c>
      <c r="H986" s="454"/>
      <c r="I986" s="455"/>
    </row>
    <row r="987" spans="1:9" ht="16.5" customHeight="1">
      <c r="A987" s="430">
        <v>406.3</v>
      </c>
      <c r="B987" s="915" t="s">
        <v>944</v>
      </c>
      <c r="C987" s="916"/>
      <c r="D987" s="916"/>
      <c r="E987" s="916"/>
      <c r="F987" s="916"/>
      <c r="G987" s="917"/>
      <c r="H987" s="427" t="s">
        <v>977</v>
      </c>
      <c r="I987" s="431">
        <f>+I988</f>
        <v>1</v>
      </c>
    </row>
    <row r="988" spans="1:9" ht="23.25" customHeight="1">
      <c r="A988" s="469"/>
      <c r="B988" s="903" t="s">
        <v>564</v>
      </c>
      <c r="C988" s="904"/>
      <c r="D988" s="904"/>
      <c r="E988" s="904"/>
      <c r="F988" s="904"/>
      <c r="G988" s="905"/>
      <c r="H988" s="454" t="s">
        <v>977</v>
      </c>
      <c r="I988" s="363">
        <f>+G989</f>
        <v>1</v>
      </c>
    </row>
    <row r="989" spans="1:9" ht="15.75" customHeight="1">
      <c r="A989" s="469"/>
      <c r="B989" s="453" t="s">
        <v>614</v>
      </c>
      <c r="C989" s="371">
        <v>1</v>
      </c>
      <c r="D989" s="371"/>
      <c r="E989" s="371"/>
      <c r="F989" s="372"/>
      <c r="G989" s="467">
        <f>+C989</f>
        <v>1</v>
      </c>
      <c r="H989" s="454"/>
      <c r="I989" s="455"/>
    </row>
    <row r="990" spans="1:9" ht="17.25" customHeight="1">
      <c r="A990" s="430">
        <v>406.4</v>
      </c>
      <c r="B990" s="915" t="s">
        <v>945</v>
      </c>
      <c r="C990" s="916"/>
      <c r="D990" s="916"/>
      <c r="E990" s="916"/>
      <c r="F990" s="916"/>
      <c r="G990" s="917"/>
      <c r="H990" s="427" t="s">
        <v>977</v>
      </c>
      <c r="I990" s="431"/>
    </row>
    <row r="991" spans="1:9" ht="15.75" customHeight="1">
      <c r="A991" s="368"/>
      <c r="B991" s="453" t="s">
        <v>175</v>
      </c>
      <c r="C991" s="371"/>
      <c r="D991" s="371"/>
      <c r="E991" s="371"/>
      <c r="F991" s="372"/>
      <c r="G991" s="372"/>
      <c r="H991" s="454"/>
      <c r="I991" s="455"/>
    </row>
    <row r="992" spans="1:9" ht="15.75" customHeight="1">
      <c r="A992" s="368"/>
      <c r="B992" s="369"/>
      <c r="C992" s="371"/>
      <c r="D992" s="371"/>
      <c r="E992" s="371"/>
      <c r="F992" s="372"/>
      <c r="G992" s="372"/>
      <c r="H992" s="454"/>
      <c r="I992" s="455"/>
    </row>
    <row r="993" spans="1:9" ht="15.75" customHeight="1">
      <c r="A993" s="430">
        <v>406.5</v>
      </c>
      <c r="B993" s="915" t="s">
        <v>946</v>
      </c>
      <c r="C993" s="916"/>
      <c r="D993" s="916"/>
      <c r="E993" s="916"/>
      <c r="F993" s="916"/>
      <c r="G993" s="917"/>
      <c r="H993" s="427" t="s">
        <v>977</v>
      </c>
      <c r="I993" s="431">
        <f>+I994</f>
        <v>1</v>
      </c>
    </row>
    <row r="994" spans="1:9" ht="23.25" customHeight="1">
      <c r="A994" s="469"/>
      <c r="B994" s="903" t="s">
        <v>565</v>
      </c>
      <c r="C994" s="904"/>
      <c r="D994" s="904"/>
      <c r="E994" s="904"/>
      <c r="F994" s="904"/>
      <c r="G994" s="905"/>
      <c r="H994" s="454" t="s">
        <v>977</v>
      </c>
      <c r="I994" s="363">
        <f>+G995</f>
        <v>1</v>
      </c>
    </row>
    <row r="995" spans="1:9" ht="18" customHeight="1">
      <c r="A995" s="469"/>
      <c r="B995" s="453" t="s">
        <v>614</v>
      </c>
      <c r="C995" s="371">
        <v>1</v>
      </c>
      <c r="D995" s="371"/>
      <c r="E995" s="371"/>
      <c r="F995" s="372"/>
      <c r="G995" s="467">
        <f>+C995</f>
        <v>1</v>
      </c>
      <c r="H995" s="454"/>
      <c r="I995" s="455"/>
    </row>
    <row r="996" spans="1:9" ht="26.25" customHeight="1">
      <c r="A996" s="380">
        <v>407</v>
      </c>
      <c r="B996" s="384" t="s">
        <v>673</v>
      </c>
      <c r="C996" s="385"/>
      <c r="D996" s="385"/>
      <c r="E996" s="385"/>
      <c r="F996" s="587"/>
      <c r="G996" s="386"/>
      <c r="H996" s="381" t="s">
        <v>977</v>
      </c>
      <c r="I996" s="382">
        <f>SUM(G999:G1001)</f>
        <v>0</v>
      </c>
    </row>
    <row r="997" spans="1:9" ht="13.5" customHeight="1">
      <c r="A997" s="909" t="s">
        <v>851</v>
      </c>
      <c r="B997" s="910"/>
      <c r="C997" s="910"/>
      <c r="D997" s="910"/>
      <c r="E997" s="910"/>
      <c r="F997" s="910"/>
      <c r="G997" s="910"/>
      <c r="H997" s="910"/>
      <c r="I997" s="911"/>
    </row>
    <row r="998" spans="1:9" ht="12" customHeight="1">
      <c r="A998" s="912"/>
      <c r="B998" s="913"/>
      <c r="C998" s="913"/>
      <c r="D998" s="913"/>
      <c r="E998" s="913"/>
      <c r="F998" s="913"/>
      <c r="G998" s="913"/>
      <c r="H998" s="913"/>
      <c r="I998" s="914"/>
    </row>
    <row r="999" spans="1:9" ht="15.75" customHeight="1">
      <c r="A999" s="367"/>
      <c r="B999" s="359" t="s">
        <v>953</v>
      </c>
      <c r="C999" s="351"/>
      <c r="D999" s="351"/>
      <c r="E999" s="351"/>
      <c r="F999" s="468"/>
      <c r="G999" s="361"/>
      <c r="H999" s="352"/>
      <c r="I999" s="353"/>
    </row>
    <row r="1000" spans="1:9" ht="15.75" customHeight="1">
      <c r="A1000" s="345"/>
      <c r="B1000" s="346"/>
      <c r="C1000" s="347"/>
      <c r="D1000" s="347"/>
      <c r="E1000" s="347"/>
      <c r="F1000" s="348"/>
      <c r="G1000" s="348"/>
      <c r="H1000" s="358"/>
      <c r="I1000" s="350"/>
    </row>
    <row r="1001" spans="1:9">
      <c r="A1001" s="345"/>
      <c r="B1001" s="346"/>
      <c r="C1001" s="347"/>
      <c r="D1001" s="347"/>
      <c r="E1001" s="347"/>
      <c r="F1001" s="348"/>
      <c r="G1001" s="348"/>
      <c r="H1001" s="349"/>
      <c r="I1001" s="350"/>
    </row>
    <row r="1002" spans="1:9" ht="27" customHeight="1">
      <c r="A1002" s="380">
        <v>408</v>
      </c>
      <c r="B1002" s="384" t="s">
        <v>747</v>
      </c>
      <c r="C1002" s="385"/>
      <c r="D1002" s="385"/>
      <c r="E1002" s="385"/>
      <c r="F1002" s="587"/>
      <c r="G1002" s="386"/>
      <c r="H1002" s="381" t="s">
        <v>973</v>
      </c>
      <c r="I1002" s="382">
        <f>SUM(G1005:G1014)</f>
        <v>1428.2</v>
      </c>
    </row>
    <row r="1003" spans="1:9" ht="12.75" customHeight="1">
      <c r="A1003" s="983" t="s">
        <v>852</v>
      </c>
      <c r="B1003" s="984"/>
      <c r="C1003" s="984"/>
      <c r="D1003" s="984"/>
      <c r="E1003" s="984"/>
      <c r="F1003" s="984"/>
      <c r="G1003" s="984"/>
      <c r="H1003" s="984"/>
      <c r="I1003" s="985"/>
    </row>
    <row r="1004" spans="1:9" ht="11.25" customHeight="1">
      <c r="A1004" s="986"/>
      <c r="B1004" s="987"/>
      <c r="C1004" s="987"/>
      <c r="D1004" s="987"/>
      <c r="E1004" s="987"/>
      <c r="F1004" s="987"/>
      <c r="G1004" s="987"/>
      <c r="H1004" s="987"/>
      <c r="I1004" s="988"/>
    </row>
    <row r="1005" spans="1:9" ht="17.25" customHeight="1">
      <c r="A1005" s="469"/>
      <c r="B1005" s="453" t="s">
        <v>566</v>
      </c>
      <c r="C1005" s="371"/>
      <c r="D1005" s="357">
        <v>16.8</v>
      </c>
      <c r="E1005" s="357">
        <v>12.75</v>
      </c>
      <c r="F1005" s="357"/>
      <c r="G1005" s="357">
        <f>+D1005*E1005</f>
        <v>214.20000000000002</v>
      </c>
      <c r="H1005" s="454"/>
      <c r="I1005" s="455"/>
    </row>
    <row r="1006" spans="1:9" ht="19.5" customHeight="1">
      <c r="A1006" s="430">
        <v>408.1</v>
      </c>
      <c r="B1006" s="915" t="s">
        <v>567</v>
      </c>
      <c r="C1006" s="916"/>
      <c r="D1006" s="916"/>
      <c r="E1006" s="916"/>
      <c r="F1006" s="916"/>
      <c r="G1006" s="917"/>
      <c r="H1006" s="427" t="s">
        <v>973</v>
      </c>
      <c r="I1006" s="431">
        <f>+I1007</f>
        <v>1214</v>
      </c>
    </row>
    <row r="1007" spans="1:9" ht="30.75" customHeight="1">
      <c r="A1007" s="469"/>
      <c r="B1007" s="903" t="s">
        <v>595</v>
      </c>
      <c r="C1007" s="904"/>
      <c r="D1007" s="904"/>
      <c r="E1007" s="904"/>
      <c r="F1007" s="904"/>
      <c r="G1007" s="905"/>
      <c r="H1007" s="454" t="s">
        <v>973</v>
      </c>
      <c r="I1007" s="510">
        <f>+G1008</f>
        <v>1214</v>
      </c>
    </row>
    <row r="1008" spans="1:9" ht="17.25" customHeight="1">
      <c r="A1008" s="469"/>
      <c r="B1008" s="453" t="s">
        <v>104</v>
      </c>
      <c r="C1008" s="371"/>
      <c r="D1008" s="357"/>
      <c r="E1008" s="357"/>
      <c r="F1008" s="357"/>
      <c r="G1008" s="357">
        <v>1214</v>
      </c>
      <c r="H1008" s="454"/>
      <c r="I1008" s="455"/>
    </row>
    <row r="1009" spans="1:11" ht="17.25" customHeight="1">
      <c r="A1009" s="430">
        <v>408.2</v>
      </c>
      <c r="B1009" s="915" t="s">
        <v>568</v>
      </c>
      <c r="C1009" s="916"/>
      <c r="D1009" s="916"/>
      <c r="E1009" s="916"/>
      <c r="F1009" s="916"/>
      <c r="G1009" s="917"/>
      <c r="H1009" s="427" t="s">
        <v>977</v>
      </c>
      <c r="I1009" s="431"/>
    </row>
    <row r="1010" spans="1:11" ht="17.25" customHeight="1">
      <c r="A1010" s="469"/>
      <c r="B1010" s="470" t="s">
        <v>953</v>
      </c>
      <c r="C1010" s="470"/>
      <c r="D1010" s="470"/>
      <c r="E1010" s="470"/>
      <c r="F1010" s="591"/>
      <c r="G1010" s="470"/>
      <c r="H1010" s="454"/>
      <c r="I1010" s="455"/>
    </row>
    <row r="1011" spans="1:11" ht="17.25" customHeight="1">
      <c r="A1011" s="469"/>
      <c r="B1011" s="453"/>
      <c r="C1011" s="371"/>
      <c r="D1011" s="357"/>
      <c r="E1011" s="357"/>
      <c r="F1011" s="357"/>
      <c r="G1011" s="357"/>
      <c r="H1011" s="454"/>
      <c r="I1011" s="455"/>
    </row>
    <row r="1012" spans="1:11" ht="17.25" customHeight="1">
      <c r="A1012" s="430">
        <v>408.1</v>
      </c>
      <c r="B1012" s="915" t="s">
        <v>569</v>
      </c>
      <c r="C1012" s="916"/>
      <c r="D1012" s="916"/>
      <c r="E1012" s="916"/>
      <c r="F1012" s="916"/>
      <c r="G1012" s="917"/>
      <c r="H1012" s="427" t="s">
        <v>973</v>
      </c>
      <c r="I1012" s="431"/>
    </row>
    <row r="1013" spans="1:11" ht="17.25" customHeight="1">
      <c r="A1013" s="469"/>
      <c r="B1013" s="470" t="s">
        <v>953</v>
      </c>
      <c r="C1013" s="470"/>
      <c r="D1013" s="470"/>
      <c r="E1013" s="470"/>
      <c r="F1013" s="591"/>
      <c r="G1013" s="470"/>
      <c r="H1013" s="454"/>
      <c r="I1013" s="455"/>
    </row>
    <row r="1014" spans="1:11" ht="17.25" customHeight="1">
      <c r="A1014" s="469"/>
      <c r="B1014" s="453"/>
      <c r="C1014" s="371"/>
      <c r="D1014" s="357"/>
      <c r="E1014" s="357"/>
      <c r="F1014" s="357"/>
      <c r="G1014" s="357"/>
      <c r="H1014" s="454"/>
      <c r="I1014" s="455"/>
    </row>
    <row r="1015" spans="1:11" ht="27" customHeight="1">
      <c r="A1015" s="380">
        <v>409</v>
      </c>
      <c r="B1015" s="384" t="s">
        <v>675</v>
      </c>
      <c r="C1015" s="385"/>
      <c r="D1015" s="385"/>
      <c r="E1015" s="385"/>
      <c r="F1015" s="587"/>
      <c r="G1015" s="386"/>
      <c r="H1015" s="381" t="s">
        <v>993</v>
      </c>
      <c r="I1015" s="382">
        <f>SUM(G1018:G1020)</f>
        <v>2870</v>
      </c>
      <c r="K1015" s="558"/>
    </row>
    <row r="1016" spans="1:11" ht="15" customHeight="1">
      <c r="A1016" s="909" t="s">
        <v>853</v>
      </c>
      <c r="B1016" s="910"/>
      <c r="C1016" s="910"/>
      <c r="D1016" s="910"/>
      <c r="E1016" s="910"/>
      <c r="F1016" s="910"/>
      <c r="G1016" s="910"/>
      <c r="H1016" s="910"/>
      <c r="I1016" s="911"/>
    </row>
    <row r="1017" spans="1:11" ht="12" customHeight="1">
      <c r="A1017" s="912"/>
      <c r="B1017" s="913"/>
      <c r="C1017" s="913"/>
      <c r="D1017" s="913"/>
      <c r="E1017" s="913"/>
      <c r="F1017" s="913"/>
      <c r="G1017" s="913"/>
      <c r="H1017" s="913"/>
      <c r="I1017" s="914"/>
    </row>
    <row r="1018" spans="1:11" ht="15.75" customHeight="1">
      <c r="A1018" s="368"/>
      <c r="B1018" s="453" t="s">
        <v>210</v>
      </c>
      <c r="C1018" s="370"/>
      <c r="D1018" s="347"/>
      <c r="E1018" s="347"/>
      <c r="F1018" s="348"/>
      <c r="G1018" s="348">
        <v>1890</v>
      </c>
      <c r="H1018" s="373"/>
      <c r="I1018" s="374"/>
    </row>
    <row r="1019" spans="1:11" ht="15" customHeight="1">
      <c r="A1019" s="345"/>
      <c r="B1019" s="355" t="s">
        <v>211</v>
      </c>
      <c r="C1019" s="347"/>
      <c r="D1019" s="400"/>
      <c r="E1019" s="400"/>
      <c r="F1019" s="464"/>
      <c r="G1019" s="456">
        <v>980</v>
      </c>
      <c r="H1019" s="358"/>
      <c r="I1019" s="350"/>
    </row>
    <row r="1020" spans="1:11" ht="17.25" customHeight="1">
      <c r="A1020" s="345"/>
      <c r="B1020" s="346"/>
      <c r="C1020" s="347"/>
      <c r="D1020" s="347"/>
      <c r="E1020" s="347"/>
      <c r="F1020" s="348"/>
      <c r="G1020" s="348"/>
      <c r="H1020" s="349"/>
      <c r="I1020" s="350"/>
    </row>
    <row r="1021" spans="1:11" ht="27" customHeight="1">
      <c r="A1021" s="380">
        <v>410</v>
      </c>
      <c r="B1021" s="384" t="s">
        <v>748</v>
      </c>
      <c r="C1021" s="385"/>
      <c r="D1021" s="385"/>
      <c r="E1021" s="385"/>
      <c r="F1021" s="587"/>
      <c r="G1021" s="386"/>
      <c r="H1021" s="381" t="s">
        <v>973</v>
      </c>
      <c r="I1021" s="382">
        <f>I1024</f>
        <v>156</v>
      </c>
    </row>
    <row r="1022" spans="1:11">
      <c r="A1022" s="909" t="s">
        <v>854</v>
      </c>
      <c r="B1022" s="910"/>
      <c r="C1022" s="910"/>
      <c r="D1022" s="910"/>
      <c r="E1022" s="910"/>
      <c r="F1022" s="910"/>
      <c r="G1022" s="910"/>
      <c r="H1022" s="910"/>
      <c r="I1022" s="911"/>
    </row>
    <row r="1023" spans="1:11">
      <c r="A1023" s="912"/>
      <c r="B1023" s="913"/>
      <c r="C1023" s="913"/>
      <c r="D1023" s="913"/>
      <c r="E1023" s="913"/>
      <c r="F1023" s="913"/>
      <c r="G1023" s="913"/>
      <c r="H1023" s="913"/>
      <c r="I1023" s="914"/>
    </row>
    <row r="1024" spans="1:11" ht="18.75" customHeight="1">
      <c r="A1024" s="430">
        <v>410.1</v>
      </c>
      <c r="B1024" s="915" t="s">
        <v>570</v>
      </c>
      <c r="C1024" s="916"/>
      <c r="D1024" s="916"/>
      <c r="E1024" s="916"/>
      <c r="F1024" s="916"/>
      <c r="G1024" s="917"/>
      <c r="H1024" s="428" t="s">
        <v>973</v>
      </c>
      <c r="I1024" s="431">
        <f>SUM(I1025:I1025)</f>
        <v>156</v>
      </c>
    </row>
    <row r="1025" spans="1:9" ht="43.5" customHeight="1">
      <c r="A1025" s="345"/>
      <c r="B1025" s="892" t="s">
        <v>105</v>
      </c>
      <c r="C1025" s="893"/>
      <c r="D1025" s="893"/>
      <c r="E1025" s="893"/>
      <c r="F1025" s="893"/>
      <c r="G1025" s="894"/>
      <c r="H1025" s="581" t="s">
        <v>973</v>
      </c>
      <c r="I1025" s="513">
        <f>G1026</f>
        <v>156</v>
      </c>
    </row>
    <row r="1026" spans="1:9" ht="18" customHeight="1">
      <c r="A1026" s="345"/>
      <c r="B1026" s="549"/>
      <c r="C1026" s="549"/>
      <c r="D1026" s="551">
        <v>26</v>
      </c>
      <c r="E1026" s="551">
        <v>6</v>
      </c>
      <c r="F1026" s="551"/>
      <c r="G1026" s="686">
        <f>D1026*E1026</f>
        <v>156</v>
      </c>
      <c r="H1026" s="358"/>
      <c r="I1026" s="350"/>
    </row>
    <row r="1027" spans="1:9" ht="18" customHeight="1">
      <c r="A1027" s="345"/>
      <c r="B1027" s="355"/>
      <c r="C1027" s="347"/>
      <c r="D1027" s="348"/>
      <c r="E1027" s="348"/>
      <c r="F1027" s="348"/>
      <c r="G1027" s="348"/>
      <c r="H1027" s="358"/>
      <c r="I1027" s="350"/>
    </row>
    <row r="1028" spans="1:9" ht="31.5" customHeight="1">
      <c r="A1028" s="380">
        <v>411</v>
      </c>
      <c r="B1028" s="384" t="s">
        <v>678</v>
      </c>
      <c r="C1028" s="385"/>
      <c r="D1028" s="385"/>
      <c r="E1028" s="385"/>
      <c r="F1028" s="587"/>
      <c r="G1028" s="386"/>
      <c r="H1028" s="381" t="s">
        <v>989</v>
      </c>
      <c r="I1028" s="382">
        <f>G1031</f>
        <v>31</v>
      </c>
    </row>
    <row r="1029" spans="1:9" ht="11.25" customHeight="1">
      <c r="A1029" s="909" t="s">
        <v>867</v>
      </c>
      <c r="B1029" s="910"/>
      <c r="C1029" s="910"/>
      <c r="D1029" s="910"/>
      <c r="E1029" s="910"/>
      <c r="F1029" s="910"/>
      <c r="G1029" s="910"/>
      <c r="H1029" s="910"/>
      <c r="I1029" s="911"/>
    </row>
    <row r="1030" spans="1:9">
      <c r="A1030" s="912"/>
      <c r="B1030" s="913"/>
      <c r="C1030" s="913"/>
      <c r="D1030" s="913"/>
      <c r="E1030" s="913"/>
      <c r="F1030" s="913"/>
      <c r="G1030" s="913"/>
      <c r="H1030" s="913"/>
      <c r="I1030" s="914"/>
    </row>
    <row r="1031" spans="1:9" ht="15" customHeight="1">
      <c r="A1031" s="345"/>
      <c r="B1031" s="346" t="s">
        <v>598</v>
      </c>
      <c r="C1031" s="347"/>
      <c r="D1031" s="348">
        <v>31</v>
      </c>
      <c r="E1031" s="348"/>
      <c r="F1031" s="348"/>
      <c r="G1031" s="348">
        <f>+D1031</f>
        <v>31</v>
      </c>
      <c r="H1031" s="358"/>
      <c r="I1031" s="350"/>
    </row>
    <row r="1032" spans="1:9" ht="17.25" customHeight="1">
      <c r="A1032" s="430">
        <v>411.1</v>
      </c>
      <c r="B1032" s="915" t="s">
        <v>947</v>
      </c>
      <c r="C1032" s="916"/>
      <c r="D1032" s="916"/>
      <c r="E1032" s="916"/>
      <c r="F1032" s="916"/>
      <c r="G1032" s="917"/>
      <c r="H1032" s="428" t="s">
        <v>989</v>
      </c>
      <c r="I1032" s="431">
        <f>+I1033</f>
        <v>31</v>
      </c>
    </row>
    <row r="1033" spans="1:9" ht="24.75" customHeight="1">
      <c r="A1033" s="345"/>
      <c r="B1033" s="892" t="s">
        <v>500</v>
      </c>
      <c r="C1033" s="895"/>
      <c r="D1033" s="895"/>
      <c r="E1033" s="895"/>
      <c r="F1033" s="895"/>
      <c r="G1033" s="896"/>
      <c r="H1033" s="358" t="s">
        <v>989</v>
      </c>
      <c r="I1033" s="513">
        <f>+SUM(G1034:G1034)</f>
        <v>31</v>
      </c>
    </row>
    <row r="1034" spans="1:9" ht="17.25" customHeight="1">
      <c r="A1034" s="345"/>
      <c r="B1034" s="346" t="s">
        <v>598</v>
      </c>
      <c r="C1034" s="347"/>
      <c r="D1034" s="348">
        <v>31</v>
      </c>
      <c r="E1034" s="348"/>
      <c r="F1034" s="348"/>
      <c r="G1034" s="348">
        <f>+D1034</f>
        <v>31</v>
      </c>
      <c r="H1034" s="358"/>
      <c r="I1034" s="350"/>
    </row>
    <row r="1035" spans="1:9" ht="17.25" customHeight="1">
      <c r="A1035" s="430">
        <v>411.2</v>
      </c>
      <c r="B1035" s="915" t="s">
        <v>948</v>
      </c>
      <c r="C1035" s="916"/>
      <c r="D1035" s="916"/>
      <c r="E1035" s="916"/>
      <c r="F1035" s="916"/>
      <c r="G1035" s="917"/>
      <c r="H1035" s="428" t="s">
        <v>977</v>
      </c>
      <c r="I1035" s="431">
        <f>I1036+I1039</f>
        <v>2</v>
      </c>
    </row>
    <row r="1036" spans="1:9" ht="27" customHeight="1">
      <c r="A1036" s="345"/>
      <c r="B1036" s="892" t="s">
        <v>183</v>
      </c>
      <c r="C1036" s="895"/>
      <c r="D1036" s="895"/>
      <c r="E1036" s="895"/>
      <c r="F1036" s="895"/>
      <c r="G1036" s="896"/>
      <c r="H1036" s="358" t="s">
        <v>977</v>
      </c>
      <c r="I1036" s="366">
        <f>+G1037</f>
        <v>1</v>
      </c>
    </row>
    <row r="1037" spans="1:9" ht="18.75" customHeight="1">
      <c r="A1037" s="345"/>
      <c r="B1037" s="346" t="s">
        <v>599</v>
      </c>
      <c r="C1037" s="347">
        <v>1</v>
      </c>
      <c r="D1037" s="347"/>
      <c r="E1037" s="347"/>
      <c r="F1037" s="348"/>
      <c r="G1037" s="348">
        <f>+C1037</f>
        <v>1</v>
      </c>
      <c r="H1037" s="358"/>
      <c r="I1037" s="350"/>
    </row>
    <row r="1038" spans="1:9" ht="18.75" customHeight="1">
      <c r="A1038" s="345"/>
      <c r="B1038" s="448"/>
      <c r="C1038" s="835"/>
      <c r="D1038" s="835"/>
      <c r="E1038" s="835"/>
      <c r="F1038" s="836"/>
      <c r="G1038" s="618"/>
      <c r="H1038" s="358"/>
      <c r="I1038" s="350"/>
    </row>
    <row r="1039" spans="1:9" ht="18.75" customHeight="1">
      <c r="A1039" s="345"/>
      <c r="B1039" s="892" t="s">
        <v>503</v>
      </c>
      <c r="C1039" s="895"/>
      <c r="D1039" s="895"/>
      <c r="E1039" s="895"/>
      <c r="F1039" s="895"/>
      <c r="G1039" s="896"/>
      <c r="H1039" s="838" t="s">
        <v>977</v>
      </c>
      <c r="I1039" s="366">
        <v>1</v>
      </c>
    </row>
    <row r="1040" spans="1:9" ht="18.75" customHeight="1">
      <c r="A1040" s="345"/>
      <c r="B1040" s="837" t="s">
        <v>303</v>
      </c>
      <c r="C1040" s="835">
        <v>1</v>
      </c>
      <c r="D1040" s="835"/>
      <c r="E1040" s="835"/>
      <c r="F1040" s="836"/>
      <c r="G1040" s="618">
        <v>1</v>
      </c>
    </row>
    <row r="1041" spans="1:9" ht="30" customHeight="1">
      <c r="A1041" s="380">
        <v>412</v>
      </c>
      <c r="B1041" s="384" t="s">
        <v>679</v>
      </c>
      <c r="C1041" s="385"/>
      <c r="D1041" s="385"/>
      <c r="E1041" s="385"/>
      <c r="F1041" s="587"/>
      <c r="G1041" s="386"/>
      <c r="H1041" s="381" t="s">
        <v>973</v>
      </c>
      <c r="I1041" s="382">
        <f>SUM(G1044:G1044)</f>
        <v>180</v>
      </c>
    </row>
    <row r="1042" spans="1:9">
      <c r="A1042" s="909" t="s">
        <v>868</v>
      </c>
      <c r="B1042" s="910"/>
      <c r="C1042" s="910"/>
      <c r="D1042" s="910"/>
      <c r="E1042" s="910"/>
      <c r="F1042" s="910"/>
      <c r="G1042" s="910"/>
      <c r="H1042" s="910"/>
      <c r="I1042" s="911"/>
    </row>
    <row r="1043" spans="1:9">
      <c r="A1043" s="912"/>
      <c r="B1043" s="913"/>
      <c r="C1043" s="913"/>
      <c r="D1043" s="913"/>
      <c r="E1043" s="913"/>
      <c r="F1043" s="913"/>
      <c r="G1043" s="913"/>
      <c r="H1043" s="913"/>
      <c r="I1043" s="914"/>
    </row>
    <row r="1044" spans="1:9" ht="15" customHeight="1">
      <c r="A1044" s="345"/>
      <c r="B1044" s="355" t="s">
        <v>600</v>
      </c>
      <c r="C1044" s="347"/>
      <c r="D1044" s="348">
        <v>15</v>
      </c>
      <c r="E1044" s="348">
        <v>12</v>
      </c>
      <c r="F1044" s="348"/>
      <c r="G1044" s="357">
        <f>+D1044*E1044</f>
        <v>180</v>
      </c>
      <c r="H1044" s="358"/>
      <c r="I1044" s="350"/>
    </row>
    <row r="1045" spans="1:9" ht="18" customHeight="1">
      <c r="A1045" s="430">
        <v>412.1</v>
      </c>
      <c r="B1045" s="915" t="s">
        <v>949</v>
      </c>
      <c r="C1045" s="916"/>
      <c r="D1045" s="916"/>
      <c r="E1045" s="916"/>
      <c r="F1045" s="916"/>
      <c r="G1045" s="917"/>
      <c r="H1045" s="428" t="s">
        <v>973</v>
      </c>
      <c r="I1045" s="431">
        <f>+I1046</f>
        <v>180</v>
      </c>
    </row>
    <row r="1046" spans="1:9" ht="24.75" customHeight="1">
      <c r="A1046" s="345"/>
      <c r="B1046" s="892" t="s">
        <v>179</v>
      </c>
      <c r="C1046" s="893"/>
      <c r="D1046" s="893"/>
      <c r="E1046" s="893"/>
      <c r="F1046" s="893"/>
      <c r="G1046" s="894"/>
      <c r="H1046" s="358" t="s">
        <v>973</v>
      </c>
      <c r="I1046" s="513">
        <f>+G1047</f>
        <v>180</v>
      </c>
    </row>
    <row r="1047" spans="1:9" ht="17.25" customHeight="1">
      <c r="A1047" s="345"/>
      <c r="B1047" s="355" t="s">
        <v>600</v>
      </c>
      <c r="C1047" s="347"/>
      <c r="D1047" s="348">
        <v>15</v>
      </c>
      <c r="E1047" s="348">
        <v>12</v>
      </c>
      <c r="F1047" s="348"/>
      <c r="G1047" s="357">
        <f>+D1047*E1047</f>
        <v>180</v>
      </c>
      <c r="H1047" s="358"/>
      <c r="I1047" s="350"/>
    </row>
    <row r="1048" spans="1:9" ht="17.25" customHeight="1">
      <c r="A1048" s="345"/>
      <c r="B1048" s="355"/>
      <c r="C1048" s="347"/>
      <c r="D1048" s="348">
        <v>6.8</v>
      </c>
      <c r="E1048" s="348">
        <v>6</v>
      </c>
      <c r="F1048" s="348"/>
      <c r="G1048" s="357">
        <f>D1048*E1048</f>
        <v>40.799999999999997</v>
      </c>
      <c r="H1048" s="358"/>
      <c r="I1048" s="350"/>
    </row>
    <row r="1049" spans="1:9" ht="18" customHeight="1">
      <c r="A1049" s="430">
        <v>412.2</v>
      </c>
      <c r="B1049" s="915" t="s">
        <v>950</v>
      </c>
      <c r="C1049" s="916"/>
      <c r="D1049" s="916"/>
      <c r="E1049" s="916"/>
      <c r="F1049" s="916"/>
      <c r="G1049" s="917"/>
      <c r="H1049" s="428" t="s">
        <v>973</v>
      </c>
      <c r="I1049" s="431">
        <f>I1050</f>
        <v>64.72999999999999</v>
      </c>
    </row>
    <row r="1050" spans="1:9" ht="14.25" customHeight="1">
      <c r="A1050" s="345"/>
      <c r="B1050" s="892" t="s">
        <v>601</v>
      </c>
      <c r="C1050" s="893"/>
      <c r="D1050" s="893"/>
      <c r="E1050" s="893"/>
      <c r="F1050" s="893"/>
      <c r="G1050" s="894"/>
      <c r="H1050" s="581" t="s">
        <v>973</v>
      </c>
      <c r="I1050" s="350">
        <f>SUM(G1051:G1052)</f>
        <v>64.72999999999999</v>
      </c>
    </row>
    <row r="1051" spans="1:9" ht="14.25" customHeight="1">
      <c r="A1051" s="345"/>
      <c r="B1051" s="582"/>
      <c r="C1051" s="549"/>
      <c r="D1051" s="605">
        <v>16.7</v>
      </c>
      <c r="E1051" s="605">
        <v>1.9</v>
      </c>
      <c r="F1051" s="605"/>
      <c r="G1051" s="605">
        <f>D1051*E1051</f>
        <v>31.729999999999997</v>
      </c>
      <c r="H1051" s="358"/>
      <c r="I1051" s="350"/>
    </row>
    <row r="1052" spans="1:9" ht="15.75" customHeight="1">
      <c r="A1052" s="345"/>
      <c r="B1052" s="356"/>
      <c r="C1052" s="347"/>
      <c r="D1052" s="347">
        <v>1.1000000000000001</v>
      </c>
      <c r="E1052" s="347">
        <v>30</v>
      </c>
      <c r="F1052" s="348"/>
      <c r="G1052" s="357">
        <f>D1052*E1052</f>
        <v>33</v>
      </c>
      <c r="H1052" s="358"/>
      <c r="I1052" s="350"/>
    </row>
    <row r="1053" spans="1:9" ht="16.5" customHeight="1">
      <c r="A1053" s="430">
        <v>412.3</v>
      </c>
      <c r="B1053" s="915" t="s">
        <v>951</v>
      </c>
      <c r="C1053" s="916"/>
      <c r="D1053" s="916"/>
      <c r="E1053" s="916"/>
      <c r="F1053" s="916"/>
      <c r="G1053" s="917"/>
      <c r="H1053" s="428" t="s">
        <v>989</v>
      </c>
      <c r="I1053" s="431">
        <f>+I1054</f>
        <v>12</v>
      </c>
    </row>
    <row r="1054" spans="1:9" ht="22.5" customHeight="1">
      <c r="A1054" s="345"/>
      <c r="B1054" s="892" t="s">
        <v>180</v>
      </c>
      <c r="C1054" s="893"/>
      <c r="D1054" s="893"/>
      <c r="E1054" s="893"/>
      <c r="F1054" s="893"/>
      <c r="G1054" s="894"/>
      <c r="H1054" s="358" t="s">
        <v>989</v>
      </c>
      <c r="I1054" s="513">
        <f>+G1055</f>
        <v>12</v>
      </c>
    </row>
    <row r="1055" spans="1:9" ht="15" customHeight="1">
      <c r="A1055" s="345"/>
      <c r="B1055" s="355" t="s">
        <v>603</v>
      </c>
      <c r="C1055" s="356">
        <v>2</v>
      </c>
      <c r="D1055" s="357">
        <v>6</v>
      </c>
      <c r="E1055" s="357"/>
      <c r="F1055" s="357"/>
      <c r="G1055" s="357">
        <f>+C1055*D1055</f>
        <v>12</v>
      </c>
      <c r="H1055" s="358"/>
      <c r="I1055" s="350"/>
    </row>
    <row r="1056" spans="1:9" ht="15" customHeight="1">
      <c r="A1056" s="345"/>
      <c r="B1056" s="604"/>
      <c r="C1056" s="356"/>
      <c r="D1056" s="357">
        <v>16.7</v>
      </c>
      <c r="E1056" s="357"/>
      <c r="F1056" s="357"/>
      <c r="G1056" s="357"/>
      <c r="H1056" s="358"/>
      <c r="I1056" s="350"/>
    </row>
    <row r="1057" spans="1:11" ht="15" customHeight="1">
      <c r="A1057" s="345"/>
      <c r="B1057" s="604"/>
      <c r="C1057" s="356"/>
      <c r="D1057" s="357">
        <v>30</v>
      </c>
      <c r="E1057" s="357"/>
      <c r="F1057" s="357"/>
      <c r="G1057" s="357"/>
      <c r="H1057" s="358"/>
      <c r="I1057" s="350"/>
    </row>
    <row r="1058" spans="1:11" ht="31.5" customHeight="1">
      <c r="A1058" s="380">
        <v>413</v>
      </c>
      <c r="B1058" s="384" t="s">
        <v>761</v>
      </c>
      <c r="C1058" s="385"/>
      <c r="D1058" s="385"/>
      <c r="E1058" s="385"/>
      <c r="F1058" s="587"/>
      <c r="G1058" s="386"/>
      <c r="H1058" s="381" t="s">
        <v>973</v>
      </c>
      <c r="I1058" s="382">
        <f>SUM(G1061:G1063)</f>
        <v>0</v>
      </c>
    </row>
    <row r="1059" spans="1:11">
      <c r="A1059" s="909" t="s">
        <v>869</v>
      </c>
      <c r="B1059" s="910"/>
      <c r="C1059" s="910"/>
      <c r="D1059" s="910"/>
      <c r="E1059" s="910"/>
      <c r="F1059" s="910"/>
      <c r="G1059" s="910"/>
      <c r="H1059" s="910"/>
      <c r="I1059" s="911"/>
    </row>
    <row r="1060" spans="1:11">
      <c r="A1060" s="912"/>
      <c r="B1060" s="913"/>
      <c r="C1060" s="913"/>
      <c r="D1060" s="913"/>
      <c r="E1060" s="913"/>
      <c r="F1060" s="913"/>
      <c r="G1060" s="913"/>
      <c r="H1060" s="913"/>
      <c r="I1060" s="914"/>
    </row>
    <row r="1061" spans="1:11">
      <c r="A1061" s="345"/>
      <c r="B1061" s="355" t="s">
        <v>953</v>
      </c>
      <c r="C1061" s="347"/>
      <c r="D1061" s="347"/>
      <c r="E1061" s="347"/>
      <c r="F1061" s="348"/>
      <c r="G1061" s="357"/>
      <c r="H1061" s="358"/>
      <c r="I1061" s="350"/>
    </row>
    <row r="1062" spans="1:11">
      <c r="A1062" s="345"/>
      <c r="B1062" s="356"/>
      <c r="C1062" s="347"/>
      <c r="D1062" s="347"/>
      <c r="E1062" s="347"/>
      <c r="F1062" s="348"/>
      <c r="G1062" s="357"/>
      <c r="H1062" s="358"/>
      <c r="I1062" s="350"/>
    </row>
    <row r="1063" spans="1:11">
      <c r="A1063" s="345"/>
      <c r="B1063" s="356"/>
      <c r="C1063" s="347"/>
      <c r="D1063" s="347"/>
      <c r="E1063" s="347"/>
      <c r="F1063" s="348"/>
      <c r="G1063" s="357"/>
      <c r="H1063" s="358"/>
      <c r="I1063" s="350"/>
    </row>
    <row r="1064" spans="1:11" ht="26.25" customHeight="1">
      <c r="A1064" s="380">
        <v>414</v>
      </c>
      <c r="B1064" s="384" t="s">
        <v>762</v>
      </c>
      <c r="C1064" s="385"/>
      <c r="D1064" s="385"/>
      <c r="E1064" s="385"/>
      <c r="F1064" s="587"/>
      <c r="G1064" s="386"/>
      <c r="H1064" s="381" t="s">
        <v>973</v>
      </c>
      <c r="I1064" s="382">
        <f>SUM(G1067:G1068)</f>
        <v>0</v>
      </c>
    </row>
    <row r="1065" spans="1:11">
      <c r="A1065" s="909" t="s">
        <v>870</v>
      </c>
      <c r="B1065" s="910"/>
      <c r="C1065" s="910"/>
      <c r="D1065" s="910"/>
      <c r="E1065" s="910"/>
      <c r="F1065" s="910"/>
      <c r="G1065" s="910"/>
      <c r="H1065" s="910"/>
      <c r="I1065" s="911"/>
    </row>
    <row r="1066" spans="1:11">
      <c r="A1066" s="912"/>
      <c r="B1066" s="913"/>
      <c r="C1066" s="913"/>
      <c r="D1066" s="913"/>
      <c r="E1066" s="913"/>
      <c r="F1066" s="913"/>
      <c r="G1066" s="913"/>
      <c r="H1066" s="913"/>
      <c r="I1066" s="914"/>
    </row>
    <row r="1067" spans="1:11">
      <c r="A1067" s="345"/>
      <c r="B1067" s="355" t="s">
        <v>953</v>
      </c>
      <c r="C1067" s="347"/>
      <c r="D1067" s="347"/>
      <c r="E1067" s="347"/>
      <c r="F1067" s="348"/>
      <c r="G1067" s="357"/>
      <c r="H1067" s="358"/>
      <c r="I1067" s="350"/>
    </row>
    <row r="1068" spans="1:11">
      <c r="A1068" s="345"/>
      <c r="B1068" s="356"/>
      <c r="C1068" s="347"/>
      <c r="D1068" s="347"/>
      <c r="E1068" s="347"/>
      <c r="F1068" s="348"/>
      <c r="G1068" s="357"/>
      <c r="H1068" s="358"/>
      <c r="I1068" s="350"/>
    </row>
    <row r="1069" spans="1:11">
      <c r="A1069" s="345"/>
      <c r="B1069" s="356"/>
      <c r="C1069" s="347"/>
      <c r="D1069" s="347"/>
      <c r="E1069" s="347"/>
      <c r="F1069" s="348"/>
      <c r="G1069" s="357"/>
      <c r="H1069" s="358"/>
      <c r="I1069" s="350"/>
    </row>
    <row r="1070" spans="1:11" ht="25.5" customHeight="1">
      <c r="A1070" s="380">
        <v>415</v>
      </c>
      <c r="B1070" s="384" t="s">
        <v>763</v>
      </c>
      <c r="C1070" s="385"/>
      <c r="D1070" s="385"/>
      <c r="E1070" s="385"/>
      <c r="F1070" s="587"/>
      <c r="G1070" s="386"/>
      <c r="H1070" s="381" t="s">
        <v>973</v>
      </c>
      <c r="I1070" s="382">
        <f>SUM(G1073:G1075)</f>
        <v>10.966800000000001</v>
      </c>
      <c r="K1070" s="558"/>
    </row>
    <row r="1071" spans="1:11">
      <c r="A1071" s="909" t="s">
        <v>871</v>
      </c>
      <c r="B1071" s="910"/>
      <c r="C1071" s="910"/>
      <c r="D1071" s="910"/>
      <c r="E1071" s="910"/>
      <c r="F1071" s="910"/>
      <c r="G1071" s="910"/>
      <c r="H1071" s="910"/>
      <c r="I1071" s="911"/>
      <c r="K1071" s="558"/>
    </row>
    <row r="1072" spans="1:11">
      <c r="A1072" s="912"/>
      <c r="B1072" s="913"/>
      <c r="C1072" s="913"/>
      <c r="D1072" s="913"/>
      <c r="E1072" s="913"/>
      <c r="F1072" s="913"/>
      <c r="G1072" s="913"/>
      <c r="H1072" s="913"/>
      <c r="I1072" s="914"/>
      <c r="K1072" s="558"/>
    </row>
    <row r="1073" spans="1:11">
      <c r="A1073" s="345"/>
      <c r="B1073" s="355" t="s">
        <v>181</v>
      </c>
      <c r="C1073" s="347"/>
      <c r="D1073" s="347"/>
      <c r="E1073" s="347"/>
      <c r="F1073" s="348"/>
      <c r="G1073" s="357"/>
      <c r="H1073" s="358"/>
      <c r="I1073" s="350"/>
      <c r="K1073" s="558"/>
    </row>
    <row r="1074" spans="1:11">
      <c r="A1074" s="345"/>
      <c r="B1074" s="356" t="s">
        <v>182</v>
      </c>
      <c r="C1074" s="347"/>
      <c r="D1074" s="347">
        <v>2.2200000000000002</v>
      </c>
      <c r="E1074" s="347">
        <v>4.9400000000000004</v>
      </c>
      <c r="F1074" s="348"/>
      <c r="G1074" s="357">
        <f>D1074*E1074</f>
        <v>10.966800000000001</v>
      </c>
      <c r="H1074" s="358"/>
      <c r="I1074" s="350"/>
      <c r="K1074" s="558"/>
    </row>
    <row r="1075" spans="1:11">
      <c r="A1075" s="345"/>
      <c r="B1075" s="356"/>
      <c r="C1075" s="347"/>
      <c r="D1075" s="347"/>
      <c r="E1075" s="347"/>
      <c r="F1075" s="348"/>
      <c r="G1075" s="357"/>
      <c r="H1075" s="358"/>
      <c r="I1075" s="350"/>
      <c r="K1075" s="558"/>
    </row>
    <row r="1076" spans="1:11" ht="23.25" customHeight="1">
      <c r="A1076" s="380">
        <v>416</v>
      </c>
      <c r="B1076" s="384" t="s">
        <v>681</v>
      </c>
      <c r="C1076" s="385"/>
      <c r="D1076" s="385"/>
      <c r="E1076" s="385"/>
      <c r="F1076" s="587"/>
      <c r="G1076" s="386"/>
      <c r="H1076" s="381" t="s">
        <v>977</v>
      </c>
      <c r="I1076" s="382">
        <f>SUM(G1079:G1081)</f>
        <v>0</v>
      </c>
    </row>
    <row r="1077" spans="1:11">
      <c r="A1077" s="909" t="s">
        <v>872</v>
      </c>
      <c r="B1077" s="910"/>
      <c r="C1077" s="910"/>
      <c r="D1077" s="910"/>
      <c r="E1077" s="910"/>
      <c r="F1077" s="910"/>
      <c r="G1077" s="910"/>
      <c r="H1077" s="910"/>
      <c r="I1077" s="911"/>
    </row>
    <row r="1078" spans="1:11">
      <c r="A1078" s="912"/>
      <c r="B1078" s="913"/>
      <c r="C1078" s="913"/>
      <c r="D1078" s="913"/>
      <c r="E1078" s="913"/>
      <c r="F1078" s="913"/>
      <c r="G1078" s="913"/>
      <c r="H1078" s="913"/>
      <c r="I1078" s="914"/>
    </row>
    <row r="1079" spans="1:11">
      <c r="A1079" s="345"/>
      <c r="B1079" s="355" t="s">
        <v>953</v>
      </c>
      <c r="C1079" s="347"/>
      <c r="D1079" s="347"/>
      <c r="E1079" s="347"/>
      <c r="F1079" s="348"/>
      <c r="G1079" s="357"/>
      <c r="H1079" s="358"/>
      <c r="I1079" s="350"/>
    </row>
    <row r="1080" spans="1:11">
      <c r="A1080" s="345"/>
      <c r="B1080" s="356"/>
      <c r="C1080" s="347"/>
      <c r="D1080" s="347"/>
      <c r="E1080" s="347"/>
      <c r="F1080" s="348"/>
      <c r="G1080" s="357"/>
      <c r="H1080" s="358"/>
      <c r="I1080" s="350"/>
    </row>
    <row r="1081" spans="1:11">
      <c r="A1081" s="345"/>
      <c r="B1081" s="356"/>
      <c r="C1081" s="347"/>
      <c r="D1081" s="347"/>
      <c r="E1081" s="347"/>
      <c r="F1081" s="348"/>
      <c r="G1081" s="357"/>
      <c r="H1081" s="358"/>
      <c r="I1081" s="350"/>
    </row>
    <row r="1082" spans="1:11" ht="25.5" customHeight="1">
      <c r="A1082" s="380">
        <v>417</v>
      </c>
      <c r="B1082" s="384" t="s">
        <v>764</v>
      </c>
      <c r="C1082" s="385"/>
      <c r="D1082" s="385"/>
      <c r="E1082" s="385"/>
      <c r="F1082" s="587"/>
      <c r="G1082" s="386"/>
      <c r="H1082" s="381" t="s">
        <v>977</v>
      </c>
      <c r="I1082" s="382">
        <f>SUM(G1085:G1087)</f>
        <v>0</v>
      </c>
    </row>
    <row r="1083" spans="1:11">
      <c r="A1083" s="909" t="s">
        <v>873</v>
      </c>
      <c r="B1083" s="910"/>
      <c r="C1083" s="910"/>
      <c r="D1083" s="910"/>
      <c r="E1083" s="910"/>
      <c r="F1083" s="910"/>
      <c r="G1083" s="910"/>
      <c r="H1083" s="910"/>
      <c r="I1083" s="911"/>
    </row>
    <row r="1084" spans="1:11">
      <c r="A1084" s="912"/>
      <c r="B1084" s="913"/>
      <c r="C1084" s="913"/>
      <c r="D1084" s="913"/>
      <c r="E1084" s="913"/>
      <c r="F1084" s="913"/>
      <c r="G1084" s="913"/>
      <c r="H1084" s="913"/>
      <c r="I1084" s="914"/>
    </row>
    <row r="1085" spans="1:11">
      <c r="A1085" s="345"/>
      <c r="B1085" s="355" t="s">
        <v>953</v>
      </c>
      <c r="C1085" s="347"/>
      <c r="D1085" s="347"/>
      <c r="E1085" s="347"/>
      <c r="F1085" s="348"/>
      <c r="G1085" s="357"/>
      <c r="H1085" s="358"/>
      <c r="I1085" s="350"/>
    </row>
    <row r="1086" spans="1:11">
      <c r="A1086" s="345"/>
      <c r="B1086" s="356"/>
      <c r="C1086" s="347"/>
      <c r="D1086" s="347"/>
      <c r="E1086" s="347"/>
      <c r="F1086" s="348"/>
      <c r="G1086" s="357"/>
      <c r="H1086" s="358"/>
      <c r="I1086" s="350"/>
    </row>
    <row r="1087" spans="1:11">
      <c r="A1087" s="345"/>
      <c r="B1087" s="356"/>
      <c r="C1087" s="347"/>
      <c r="D1087" s="347"/>
      <c r="E1087" s="347"/>
      <c r="F1087" s="348"/>
      <c r="G1087" s="357"/>
      <c r="H1087" s="358"/>
      <c r="I1087" s="350"/>
    </row>
    <row r="1088" spans="1:11" ht="32.25" customHeight="1">
      <c r="A1088" s="380">
        <v>418</v>
      </c>
      <c r="B1088" s="384" t="s">
        <v>682</v>
      </c>
      <c r="C1088" s="385"/>
      <c r="D1088" s="385"/>
      <c r="E1088" s="385"/>
      <c r="F1088" s="587"/>
      <c r="G1088" s="386"/>
      <c r="H1088" s="381" t="s">
        <v>290</v>
      </c>
      <c r="I1088" s="382">
        <f>SUM(G1091:G1093)</f>
        <v>1</v>
      </c>
    </row>
    <row r="1089" spans="1:9">
      <c r="A1089" s="909" t="s">
        <v>874</v>
      </c>
      <c r="B1089" s="910"/>
      <c r="C1089" s="910"/>
      <c r="D1089" s="910"/>
      <c r="E1089" s="910"/>
      <c r="F1089" s="910"/>
      <c r="G1089" s="910"/>
      <c r="H1089" s="910"/>
      <c r="I1089" s="911"/>
    </row>
    <row r="1090" spans="1:9">
      <c r="A1090" s="912"/>
      <c r="B1090" s="913"/>
      <c r="C1090" s="913"/>
      <c r="D1090" s="913"/>
      <c r="E1090" s="913"/>
      <c r="F1090" s="913"/>
      <c r="G1090" s="913"/>
      <c r="H1090" s="913"/>
      <c r="I1090" s="914"/>
    </row>
    <row r="1091" spans="1:9">
      <c r="A1091" s="368"/>
      <c r="B1091" s="453" t="s">
        <v>178</v>
      </c>
      <c r="C1091" s="370"/>
      <c r="D1091" s="371"/>
      <c r="E1091" s="371"/>
      <c r="F1091" s="379"/>
      <c r="G1091" s="372">
        <v>1</v>
      </c>
      <c r="H1091" s="373"/>
      <c r="I1091" s="374"/>
    </row>
    <row r="1092" spans="1:9">
      <c r="A1092" s="368"/>
      <c r="B1092" s="369"/>
      <c r="C1092" s="370"/>
      <c r="D1092" s="371"/>
      <c r="E1092" s="371"/>
      <c r="F1092" s="379"/>
      <c r="G1092" s="372"/>
      <c r="H1092" s="373"/>
      <c r="I1092" s="374"/>
    </row>
    <row r="1093" spans="1:9">
      <c r="A1093" s="368"/>
      <c r="B1093" s="369"/>
      <c r="C1093" s="370"/>
      <c r="D1093" s="371"/>
      <c r="E1093" s="371"/>
      <c r="F1093" s="379"/>
      <c r="G1093" s="372"/>
      <c r="H1093" s="373"/>
      <c r="I1093" s="374"/>
    </row>
    <row r="1094" spans="1:9" ht="20.25" customHeight="1">
      <c r="A1094" s="380">
        <v>419</v>
      </c>
      <c r="B1094" s="384" t="s">
        <v>758</v>
      </c>
      <c r="C1094" s="385"/>
      <c r="D1094" s="385"/>
      <c r="E1094" s="385"/>
      <c r="F1094" s="587"/>
      <c r="G1094" s="386"/>
      <c r="H1094" s="381" t="s">
        <v>977</v>
      </c>
      <c r="I1094" s="382">
        <f>SUM(G1097:G1099)</f>
        <v>0</v>
      </c>
    </row>
    <row r="1095" spans="1:9">
      <c r="A1095" s="909" t="s">
        <v>875</v>
      </c>
      <c r="B1095" s="910"/>
      <c r="C1095" s="910"/>
      <c r="D1095" s="910"/>
      <c r="E1095" s="910"/>
      <c r="F1095" s="910"/>
      <c r="G1095" s="910"/>
      <c r="H1095" s="910"/>
      <c r="I1095" s="911"/>
    </row>
    <row r="1096" spans="1:9">
      <c r="A1096" s="912"/>
      <c r="B1096" s="913"/>
      <c r="C1096" s="913"/>
      <c r="D1096" s="913"/>
      <c r="E1096" s="913"/>
      <c r="F1096" s="913"/>
      <c r="G1096" s="913"/>
      <c r="H1096" s="913"/>
      <c r="I1096" s="914"/>
    </row>
    <row r="1097" spans="1:9">
      <c r="A1097" s="345"/>
      <c r="B1097" s="355" t="s">
        <v>953</v>
      </c>
      <c r="C1097" s="347"/>
      <c r="D1097" s="347"/>
      <c r="E1097" s="347"/>
      <c r="F1097" s="348"/>
      <c r="G1097" s="357"/>
      <c r="H1097" s="358"/>
      <c r="I1097" s="350"/>
    </row>
    <row r="1098" spans="1:9">
      <c r="A1098" s="345"/>
      <c r="B1098" s="356"/>
      <c r="C1098" s="347"/>
      <c r="D1098" s="347"/>
      <c r="E1098" s="347"/>
      <c r="F1098" s="348"/>
      <c r="G1098" s="357"/>
      <c r="H1098" s="358"/>
      <c r="I1098" s="350"/>
    </row>
    <row r="1099" spans="1:9">
      <c r="A1099" s="375"/>
      <c r="B1099" s="376"/>
      <c r="C1099" s="375"/>
      <c r="D1099" s="375"/>
      <c r="E1099" s="375"/>
      <c r="F1099" s="377"/>
      <c r="G1099" s="377"/>
      <c r="H1099" s="378"/>
      <c r="I1099" s="374"/>
    </row>
  </sheetData>
  <mergeCells count="305">
    <mergeCell ref="B919:G919"/>
    <mergeCell ref="A874:I875"/>
    <mergeCell ref="A841:I842"/>
    <mergeCell ref="A851:I852"/>
    <mergeCell ref="A857:I858"/>
    <mergeCell ref="A863:I864"/>
    <mergeCell ref="A880:I881"/>
    <mergeCell ref="B893:G893"/>
    <mergeCell ref="B895:G895"/>
    <mergeCell ref="B896:G896"/>
    <mergeCell ref="A687:I688"/>
    <mergeCell ref="A718:I719"/>
    <mergeCell ref="A753:I754"/>
    <mergeCell ref="A765:I766"/>
    <mergeCell ref="B758:G758"/>
    <mergeCell ref="A725:I726"/>
    <mergeCell ref="A732:I733"/>
    <mergeCell ref="B693:G693"/>
    <mergeCell ref="B697:G697"/>
    <mergeCell ref="B701:G701"/>
    <mergeCell ref="B1032:G1032"/>
    <mergeCell ref="B769:G769"/>
    <mergeCell ref="B771:G771"/>
    <mergeCell ref="B772:G772"/>
    <mergeCell ref="B593:G593"/>
    <mergeCell ref="A647:I648"/>
    <mergeCell ref="B651:G651"/>
    <mergeCell ref="B677:G677"/>
    <mergeCell ref="B681:G681"/>
    <mergeCell ref="A739:I740"/>
    <mergeCell ref="A959:I960"/>
    <mergeCell ref="B659:G659"/>
    <mergeCell ref="B663:G663"/>
    <mergeCell ref="A1042:I1043"/>
    <mergeCell ref="A1029:I1030"/>
    <mergeCell ref="A908:I909"/>
    <mergeCell ref="A887:I888"/>
    <mergeCell ref="B988:G988"/>
    <mergeCell ref="A1022:I1023"/>
    <mergeCell ref="A1016:I1017"/>
    <mergeCell ref="B923:G923"/>
    <mergeCell ref="B926:G926"/>
    <mergeCell ref="B963:G963"/>
    <mergeCell ref="B966:G966"/>
    <mergeCell ref="A938:I939"/>
    <mergeCell ref="B994:G994"/>
    <mergeCell ref="B954:G954"/>
    <mergeCell ref="B964:G964"/>
    <mergeCell ref="B982:G982"/>
    <mergeCell ref="A950:I951"/>
    <mergeCell ref="B990:G990"/>
    <mergeCell ref="B993:G993"/>
    <mergeCell ref="B1007:G1007"/>
    <mergeCell ref="B892:G892"/>
    <mergeCell ref="B1006:G1006"/>
    <mergeCell ref="B930:G930"/>
    <mergeCell ref="B932:G932"/>
    <mergeCell ref="B934:G934"/>
    <mergeCell ref="B943:G943"/>
    <mergeCell ref="A902:I903"/>
    <mergeCell ref="A997:I998"/>
    <mergeCell ref="A1003:I1004"/>
    <mergeCell ref="B1036:G1036"/>
    <mergeCell ref="B968:G968"/>
    <mergeCell ref="B970:G970"/>
    <mergeCell ref="B928:G928"/>
    <mergeCell ref="B981:G981"/>
    <mergeCell ref="B984:G984"/>
    <mergeCell ref="B987:G987"/>
    <mergeCell ref="A975:I976"/>
    <mergeCell ref="B914:G914"/>
    <mergeCell ref="B915:G915"/>
    <mergeCell ref="B921:G921"/>
    <mergeCell ref="B924:G924"/>
    <mergeCell ref="B944:G944"/>
    <mergeCell ref="B1025:G1025"/>
    <mergeCell ref="B985:G985"/>
    <mergeCell ref="B946:G946"/>
    <mergeCell ref="B947:G947"/>
    <mergeCell ref="B952:G952"/>
    <mergeCell ref="B789:G789"/>
    <mergeCell ref="B792:G792"/>
    <mergeCell ref="B761:G761"/>
    <mergeCell ref="B795:G795"/>
    <mergeCell ref="B898:G898"/>
    <mergeCell ref="B899:G899"/>
    <mergeCell ref="B768:G768"/>
    <mergeCell ref="B844:G844"/>
    <mergeCell ref="B847:G847"/>
    <mergeCell ref="B866:G866"/>
    <mergeCell ref="B869:G869"/>
    <mergeCell ref="B917:G917"/>
    <mergeCell ref="B234:G234"/>
    <mergeCell ref="B256:G256"/>
    <mergeCell ref="B247:G247"/>
    <mergeCell ref="B246:G246"/>
    <mergeCell ref="B251:G251"/>
    <mergeCell ref="B783:G783"/>
    <mergeCell ref="B786:G786"/>
    <mergeCell ref="B759:G759"/>
    <mergeCell ref="B762:G762"/>
    <mergeCell ref="B357:G357"/>
    <mergeCell ref="A776:I777"/>
    <mergeCell ref="A746:I747"/>
    <mergeCell ref="B705:G705"/>
    <mergeCell ref="B709:G709"/>
    <mergeCell ref="B713:G713"/>
    <mergeCell ref="B243:G243"/>
    <mergeCell ref="B599:G599"/>
    <mergeCell ref="B268:G268"/>
    <mergeCell ref="B293:G293"/>
    <mergeCell ref="B302:G302"/>
    <mergeCell ref="B445:G445"/>
    <mergeCell ref="B327:G327"/>
    <mergeCell ref="B252:G252"/>
    <mergeCell ref="B277:G277"/>
    <mergeCell ref="B522:G522"/>
    <mergeCell ref="B331:G331"/>
    <mergeCell ref="B332:G332"/>
    <mergeCell ref="B372:G372"/>
    <mergeCell ref="B463:G463"/>
    <mergeCell ref="B446:G446"/>
    <mergeCell ref="A835:I836"/>
    <mergeCell ref="A829:I830"/>
    <mergeCell ref="A811:I812"/>
    <mergeCell ref="A799:I800"/>
    <mergeCell ref="A805:I806"/>
    <mergeCell ref="B363:G363"/>
    <mergeCell ref="B587:G587"/>
    <mergeCell ref="A519:I520"/>
    <mergeCell ref="B508:G508"/>
    <mergeCell ref="B504:G504"/>
    <mergeCell ref="B382:G382"/>
    <mergeCell ref="B511:G511"/>
    <mergeCell ref="A1083:I1084"/>
    <mergeCell ref="A1089:I1090"/>
    <mergeCell ref="A1095:I1096"/>
    <mergeCell ref="A1071:I1072"/>
    <mergeCell ref="B498:G498"/>
    <mergeCell ref="B505:G505"/>
    <mergeCell ref="B780:G780"/>
    <mergeCell ref="A817:I818"/>
    <mergeCell ref="A823:I824"/>
    <mergeCell ref="B871:G871"/>
    <mergeCell ref="B1049:G1049"/>
    <mergeCell ref="B1053:G1053"/>
    <mergeCell ref="A1077:I1078"/>
    <mergeCell ref="A1059:I1060"/>
    <mergeCell ref="A1065:I1066"/>
    <mergeCell ref="B1050:G1050"/>
    <mergeCell ref="A31:A32"/>
    <mergeCell ref="H31:H32"/>
    <mergeCell ref="I31:I32"/>
    <mergeCell ref="B1046:G1046"/>
    <mergeCell ref="B1054:G1054"/>
    <mergeCell ref="B1012:G1012"/>
    <mergeCell ref="B1024:G1024"/>
    <mergeCell ref="B1033:G1033"/>
    <mergeCell ref="B1035:G1035"/>
    <mergeCell ref="B1045:G1045"/>
    <mergeCell ref="A37:A38"/>
    <mergeCell ref="B111:G111"/>
    <mergeCell ref="A49:A50"/>
    <mergeCell ref="H45:H46"/>
    <mergeCell ref="B1009:G1009"/>
    <mergeCell ref="A15:I16"/>
    <mergeCell ref="A79:I80"/>
    <mergeCell ref="A124:I125"/>
    <mergeCell ref="B21:G21"/>
    <mergeCell ref="B35:G35"/>
    <mergeCell ref="I52:I53"/>
    <mergeCell ref="A52:A53"/>
    <mergeCell ref="B45:G46"/>
    <mergeCell ref="I45:I46"/>
    <mergeCell ref="A45:A46"/>
    <mergeCell ref="B49:G50"/>
    <mergeCell ref="B133:G133"/>
    <mergeCell ref="B137:G137"/>
    <mergeCell ref="A55:A56"/>
    <mergeCell ref="H52:H53"/>
    <mergeCell ref="B129:G129"/>
    <mergeCell ref="B85:G85"/>
    <mergeCell ref="B68:G68"/>
    <mergeCell ref="B52:G53"/>
    <mergeCell ref="B61:G61"/>
    <mergeCell ref="B227:G227"/>
    <mergeCell ref="H37:H38"/>
    <mergeCell ref="I37:I38"/>
    <mergeCell ref="B31:G32"/>
    <mergeCell ref="B210:G210"/>
    <mergeCell ref="B145:G145"/>
    <mergeCell ref="H49:H50"/>
    <mergeCell ref="I49:I50"/>
    <mergeCell ref="H55:H56"/>
    <mergeCell ref="I55:I56"/>
    <mergeCell ref="B273:G273"/>
    <mergeCell ref="B149:G149"/>
    <mergeCell ref="B192:G192"/>
    <mergeCell ref="B205:G205"/>
    <mergeCell ref="A154:I155"/>
    <mergeCell ref="B168:G168"/>
    <mergeCell ref="B196:G196"/>
    <mergeCell ref="B169:G169"/>
    <mergeCell ref="B200:G200"/>
    <mergeCell ref="B204:G204"/>
    <mergeCell ref="B224:G224"/>
    <mergeCell ref="B209:G209"/>
    <mergeCell ref="B334:G334"/>
    <mergeCell ref="B342:G342"/>
    <mergeCell ref="B346:G346"/>
    <mergeCell ref="A338:I339"/>
    <mergeCell ref="B271:G271"/>
    <mergeCell ref="B274:G274"/>
    <mergeCell ref="B283:G283"/>
    <mergeCell ref="B303:G303"/>
    <mergeCell ref="B655:G655"/>
    <mergeCell ref="B554:G554"/>
    <mergeCell ref="B216:G216"/>
    <mergeCell ref="B242:G242"/>
    <mergeCell ref="B223:G223"/>
    <mergeCell ref="B230:G230"/>
    <mergeCell ref="B282:G282"/>
    <mergeCell ref="B219:G219"/>
    <mergeCell ref="A238:I239"/>
    <mergeCell ref="A298:I299"/>
    <mergeCell ref="B527:G527"/>
    <mergeCell ref="B528:G528"/>
    <mergeCell ref="B488:G488"/>
    <mergeCell ref="B497:G497"/>
    <mergeCell ref="B501:G501"/>
    <mergeCell ref="A672:I673"/>
    <mergeCell ref="B634:G634"/>
    <mergeCell ref="B638:G638"/>
    <mergeCell ref="B642:G642"/>
    <mergeCell ref="B667:G667"/>
    <mergeCell ref="B603:G603"/>
    <mergeCell ref="B607:G607"/>
    <mergeCell ref="A531:I532"/>
    <mergeCell ref="B618:G618"/>
    <mergeCell ref="B592:G592"/>
    <mergeCell ref="B558:G558"/>
    <mergeCell ref="A543:I544"/>
    <mergeCell ref="B552:G552"/>
    <mergeCell ref="B534:G534"/>
    <mergeCell ref="B556:G556"/>
    <mergeCell ref="B622:G622"/>
    <mergeCell ref="B626:G626"/>
    <mergeCell ref="B630:G630"/>
    <mergeCell ref="B537:G537"/>
    <mergeCell ref="B540:G540"/>
    <mergeCell ref="B539:G539"/>
    <mergeCell ref="B614:G614"/>
    <mergeCell ref="A610:I611"/>
    <mergeCell ref="B588:G588"/>
    <mergeCell ref="B583:G583"/>
    <mergeCell ref="B319:G319"/>
    <mergeCell ref="B259:G259"/>
    <mergeCell ref="B280:G280"/>
    <mergeCell ref="B323:G323"/>
    <mergeCell ref="B263:G263"/>
    <mergeCell ref="B267:G267"/>
    <mergeCell ref="B270:G270"/>
    <mergeCell ref="B260:G260"/>
    <mergeCell ref="B285:G285"/>
    <mergeCell ref="B289:G289"/>
    <mergeCell ref="B577:G577"/>
    <mergeCell ref="B578:G578"/>
    <mergeCell ref="B328:G328"/>
    <mergeCell ref="B356:G356"/>
    <mergeCell ref="B378:G378"/>
    <mergeCell ref="B383:G383"/>
    <mergeCell ref="B549:G549"/>
    <mergeCell ref="B512:G512"/>
    <mergeCell ref="B524:G524"/>
    <mergeCell ref="B525:G525"/>
    <mergeCell ref="B119:G119"/>
    <mergeCell ref="B89:G89"/>
    <mergeCell ref="B466:G466"/>
    <mergeCell ref="B595:G595"/>
    <mergeCell ref="B561:G561"/>
    <mergeCell ref="B563:G563"/>
    <mergeCell ref="B565:G565"/>
    <mergeCell ref="B567:G567"/>
    <mergeCell ref="B568:G568"/>
    <mergeCell ref="B573:G573"/>
    <mergeCell ref="A97:I98"/>
    <mergeCell ref="A351:I352"/>
    <mergeCell ref="B141:G141"/>
    <mergeCell ref="B1039:G1039"/>
    <mergeCell ref="B37:G38"/>
    <mergeCell ref="B559:G559"/>
    <mergeCell ref="B535:G535"/>
    <mergeCell ref="B550:G550"/>
    <mergeCell ref="B231:G231"/>
    <mergeCell ref="B115:G115"/>
    <mergeCell ref="A493:I494"/>
    <mergeCell ref="A387:I388"/>
    <mergeCell ref="B502:G502"/>
    <mergeCell ref="B376:G376"/>
    <mergeCell ref="B379:G379"/>
    <mergeCell ref="B55:G56"/>
    <mergeCell ref="B173:G173"/>
    <mergeCell ref="B187:G187"/>
    <mergeCell ref="B76:G76"/>
    <mergeCell ref="B92:G92"/>
  </mergeCells>
  <phoneticPr fontId="2" type="noConversion"/>
  <pageMargins left="0.75" right="0.75" top="1" bottom="1" header="0.5" footer="0.5"/>
  <pageSetup paperSize="9" scale="85" orientation="portrait" horizontalDpi="300" verticalDpi="300" r:id="rId1"/>
  <headerFooter alignWithMargins="0"/>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Analysis Summary</vt:lpstr>
      <vt:lpstr>Elemental Estimate</vt:lpstr>
      <vt:lpstr>Analysis Details</vt:lpstr>
      <vt:lpstr>Component Cost Breakdown</vt:lpstr>
      <vt:lpstr>Measurements</vt:lpstr>
      <vt:lpstr>'Component Cost Breakdown'!Print_Area</vt:lpstr>
      <vt:lpstr>'Elemental Estimate'!Print_Area</vt:lpstr>
      <vt:lpstr>Measurements!Print_Area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Tricia</dc:creator>
  <cp:lastModifiedBy>Rob</cp:lastModifiedBy>
  <cp:lastPrinted>2011-09-29T06:34:28Z</cp:lastPrinted>
  <dcterms:created xsi:type="dcterms:W3CDTF">2008-08-10T02:11:08Z</dcterms:created>
  <dcterms:modified xsi:type="dcterms:W3CDTF">2012-01-28T11:30:45Z</dcterms:modified>
</cp:coreProperties>
</file>